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1c66f9ed239806/Documentos/AZOS VIGILANCIA/Licitação/Defensoria Publica do Estado do Rio de Janeiro/92791905900022025000/"/>
    </mc:Choice>
  </mc:AlternateContent>
  <xr:revisionPtr revIDLastSave="2" documentId="8_{19A4A82E-105B-4AFE-B6AA-00A443F79703}" xr6:coauthVersionLast="43" xr6:coauthVersionMax="43" xr10:uidLastSave="{81BEDE61-0BD2-4FE0-9CDC-BF2C0144366C}"/>
  <bookViews>
    <workbookView xWindow="-120" yWindow="-120" windowWidth="21840" windowHeight="13020" xr2:uid="{B0E6DEAF-1516-4A73-8D3D-D1CF45CE7D24}"/>
  </bookViews>
  <sheets>
    <sheet name="MENEZES DIURNO 12X36" sheetId="38" r:id="rId1"/>
    <sheet name="MENEZES NOTURNO 12X36" sheetId="39" r:id="rId2"/>
    <sheet name="MENEZES 44H" sheetId="40" r:id="rId3"/>
    <sheet name="SEDE DIURNO 12X36H" sheetId="34" r:id="rId4"/>
    <sheet name="SEDE NOTURNO 12X36H" sheetId="36" r:id="rId5"/>
    <sheet name="SEDE 44H" sheetId="37" r:id="rId6"/>
    <sheet name="MEIER E SANTA CRUZ DIURNO 12X36" sheetId="41" r:id="rId7"/>
    <sheet name="MEIER E SANTA CRUZ NOTURN 12X36" sheetId="42" r:id="rId8"/>
    <sheet name="MEIER E SANTA CRUZ 44H" sheetId="43" r:id="rId9"/>
    <sheet name="SEG DESARMADO DIURNO" sheetId="10" r:id="rId10"/>
    <sheet name="SEG DESARMADO NOTURNO" sheetId="12" r:id="rId11"/>
    <sheet name="SEG DESARMADO DIURNO 44H" sheetId="13" r:id="rId12"/>
    <sheet name="RESENDE DIURNO 12X36H" sheetId="16" r:id="rId13"/>
    <sheet name="RESENDE NOTURNO 12X36H" sheetId="17" r:id="rId14"/>
    <sheet name="PETROPOLIS DIURNO 12X36H" sheetId="18" r:id="rId15"/>
    <sheet name="PETROPOLIS NOTURNO 12X36H" sheetId="19" r:id="rId16"/>
    <sheet name="TRES RIOS DIURNO 12X36H" sheetId="20" r:id="rId17"/>
    <sheet name="TRES RIOS NOTURNO 12X36H" sheetId="21" r:id="rId18"/>
    <sheet name="MACAE DIURNO 12X36H" sheetId="22" r:id="rId19"/>
    <sheet name="MACAE NOTURNO 12X36H" sheetId="23" r:id="rId20"/>
    <sheet name="ANGRA DIURNO 12X36H " sheetId="24" r:id="rId21"/>
    <sheet name="ANGRA NOTURNO 12X36H " sheetId="25" r:id="rId22"/>
    <sheet name="B PIRAI DIURNO 12X36H " sheetId="27" r:id="rId23"/>
    <sheet name="B PIRAI NOTURNO 12X36H" sheetId="28" r:id="rId24"/>
    <sheet name="TERESOPOLIS DIURNO 12X36H" sheetId="29" r:id="rId25"/>
    <sheet name="TERESOPOLIS NOTURNO 12X36H" sheetId="30" r:id="rId26"/>
    <sheet name="CAMPOS DIURNO 12X36H" sheetId="31" r:id="rId27"/>
    <sheet name="CAMPOS NOTURNO 12X36H" sheetId="32" r:id="rId28"/>
    <sheet name="CAMPOS 44H" sheetId="33" r:id="rId29"/>
    <sheet name="ARARUAMA" sheetId="14" r:id="rId30"/>
    <sheet name="PARATY" sheetId="26" r:id="rId31"/>
    <sheet name="Equipamentos e Uniformes" sheetId="1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2" i="37" l="1"/>
  <c r="C112" i="43" s="1"/>
  <c r="C112" i="13" s="1"/>
  <c r="C112" i="33" s="1"/>
  <c r="C112" i="14" s="1"/>
  <c r="C112" i="36"/>
  <c r="C112" i="42" s="1"/>
  <c r="C112" i="12" s="1"/>
  <c r="C112" i="17" s="1"/>
  <c r="C112" i="19" s="1"/>
  <c r="C112" i="21" s="1"/>
  <c r="C112" i="23" s="1"/>
  <c r="C112" i="25" s="1"/>
  <c r="C112" i="28" s="1"/>
  <c r="C112" i="30" s="1"/>
  <c r="C112" i="32" s="1"/>
  <c r="C112" i="34"/>
  <c r="C112" i="41" s="1"/>
  <c r="C112" i="10" s="1"/>
  <c r="C112" i="16" s="1"/>
  <c r="C112" i="18" s="1"/>
  <c r="C112" i="20" s="1"/>
  <c r="C112" i="22" s="1"/>
  <c r="C112" i="24" s="1"/>
  <c r="C112" i="27" s="1"/>
  <c r="C112" i="29" s="1"/>
  <c r="C112" i="31" s="1"/>
  <c r="C112" i="26" l="1"/>
  <c r="L15" i="11"/>
  <c r="C113" i="43"/>
  <c r="D106" i="43"/>
  <c r="D126" i="43" s="1"/>
  <c r="D92" i="43"/>
  <c r="D97" i="43" s="1"/>
  <c r="C86" i="43"/>
  <c r="C74" i="43"/>
  <c r="E53" i="43"/>
  <c r="D52" i="43"/>
  <c r="C48" i="43"/>
  <c r="C36" i="43"/>
  <c r="D23" i="43"/>
  <c r="D28" i="43" s="1"/>
  <c r="C113" i="42"/>
  <c r="C118" i="42" s="1"/>
  <c r="D106" i="42"/>
  <c r="D126" i="42" s="1"/>
  <c r="D92" i="42"/>
  <c r="D97" i="42" s="1"/>
  <c r="C86" i="42"/>
  <c r="C74" i="42"/>
  <c r="E53" i="42"/>
  <c r="D52" i="42"/>
  <c r="C48" i="42"/>
  <c r="C36" i="42"/>
  <c r="D23" i="42"/>
  <c r="D28" i="42" s="1"/>
  <c r="C113" i="41"/>
  <c r="C118" i="41" s="1"/>
  <c r="D106" i="41"/>
  <c r="D126" i="41" s="1"/>
  <c r="D92" i="41"/>
  <c r="D97" i="41" s="1"/>
  <c r="C86" i="41"/>
  <c r="C74" i="41"/>
  <c r="E54" i="41"/>
  <c r="D53" i="41" s="1"/>
  <c r="E53" i="41"/>
  <c r="D52" i="41"/>
  <c r="C48" i="41"/>
  <c r="C36" i="41"/>
  <c r="D23" i="41"/>
  <c r="D28" i="41" s="1"/>
  <c r="L11" i="11"/>
  <c r="L7" i="11"/>
  <c r="C113" i="40"/>
  <c r="C118" i="40" s="1"/>
  <c r="D106" i="40"/>
  <c r="D126" i="40" s="1"/>
  <c r="D92" i="40"/>
  <c r="D97" i="40" s="1"/>
  <c r="C86" i="40"/>
  <c r="C74" i="40"/>
  <c r="E53" i="40"/>
  <c r="D52" i="40"/>
  <c r="C48" i="40"/>
  <c r="C36" i="40"/>
  <c r="D23" i="40"/>
  <c r="D28" i="40" s="1"/>
  <c r="C113" i="39"/>
  <c r="C118" i="39" s="1"/>
  <c r="D106" i="39"/>
  <c r="D126" i="39" s="1"/>
  <c r="D92" i="39"/>
  <c r="D97" i="39" s="1"/>
  <c r="C86" i="39"/>
  <c r="C74" i="39"/>
  <c r="E53" i="39"/>
  <c r="D52" i="39"/>
  <c r="C48" i="39"/>
  <c r="C36" i="39"/>
  <c r="D23" i="39"/>
  <c r="D28" i="39" s="1"/>
  <c r="C113" i="38"/>
  <c r="C118" i="38" s="1"/>
  <c r="D106" i="38"/>
  <c r="D126" i="38" s="1"/>
  <c r="D92" i="38"/>
  <c r="D97" i="38" s="1"/>
  <c r="C86" i="38"/>
  <c r="C74" i="38"/>
  <c r="E53" i="38"/>
  <c r="E54" i="38" s="1"/>
  <c r="D53" i="38" s="1"/>
  <c r="D52" i="38"/>
  <c r="C48" i="38"/>
  <c r="C36" i="38"/>
  <c r="D23" i="38"/>
  <c r="D28" i="38" s="1"/>
  <c r="L3" i="11"/>
  <c r="E53" i="32"/>
  <c r="E53" i="31"/>
  <c r="E53" i="30"/>
  <c r="E53" i="29"/>
  <c r="E53" i="28"/>
  <c r="E53" i="27"/>
  <c r="E53" i="25"/>
  <c r="E53" i="24"/>
  <c r="E53" i="23"/>
  <c r="E53" i="22"/>
  <c r="E53" i="21"/>
  <c r="E53" i="20"/>
  <c r="E53" i="19"/>
  <c r="E53" i="18"/>
  <c r="E53" i="17"/>
  <c r="E53" i="16"/>
  <c r="E53" i="12"/>
  <c r="E53" i="10"/>
  <c r="E53" i="36"/>
  <c r="E53" i="34"/>
  <c r="C113" i="37"/>
  <c r="C118" i="37" s="1"/>
  <c r="D106" i="37"/>
  <c r="D126" i="37" s="1"/>
  <c r="D97" i="37"/>
  <c r="D92" i="37"/>
  <c r="C86" i="37"/>
  <c r="C74" i="37"/>
  <c r="E53" i="37"/>
  <c r="D52" i="37"/>
  <c r="C48" i="37"/>
  <c r="C36" i="37"/>
  <c r="D23" i="37"/>
  <c r="D28" i="37" s="1"/>
  <c r="C113" i="36"/>
  <c r="C118" i="36" s="1"/>
  <c r="D106" i="36"/>
  <c r="D126" i="36" s="1"/>
  <c r="D92" i="36"/>
  <c r="D97" i="36" s="1"/>
  <c r="C86" i="36"/>
  <c r="C74" i="36"/>
  <c r="D52" i="36"/>
  <c r="C48" i="36"/>
  <c r="C36" i="36"/>
  <c r="D23" i="36"/>
  <c r="D28" i="36" s="1"/>
  <c r="C113" i="34"/>
  <c r="C118" i="34" s="1"/>
  <c r="D106" i="34"/>
  <c r="D126" i="34" s="1"/>
  <c r="D97" i="34"/>
  <c r="D92" i="34"/>
  <c r="C86" i="34"/>
  <c r="C74" i="34"/>
  <c r="D52" i="34"/>
  <c r="C48" i="34"/>
  <c r="C36" i="34"/>
  <c r="D23" i="34"/>
  <c r="D28" i="34" s="1"/>
  <c r="D52" i="26"/>
  <c r="D52" i="14"/>
  <c r="D52" i="31"/>
  <c r="D52" i="33"/>
  <c r="D52" i="32"/>
  <c r="D52" i="30"/>
  <c r="D52" i="29"/>
  <c r="D52" i="28"/>
  <c r="D52" i="27"/>
  <c r="D52" i="25"/>
  <c r="D52" i="24"/>
  <c r="D52" i="23"/>
  <c r="D52" i="22"/>
  <c r="D52" i="21"/>
  <c r="D52" i="20"/>
  <c r="D52" i="19"/>
  <c r="D52" i="18"/>
  <c r="D52" i="17"/>
  <c r="D52" i="16"/>
  <c r="D52" i="13"/>
  <c r="D52" i="12"/>
  <c r="D52" i="10"/>
  <c r="C113" i="33"/>
  <c r="C118" i="33" s="1"/>
  <c r="D106" i="33"/>
  <c r="D126" i="33" s="1"/>
  <c r="D92" i="33"/>
  <c r="D97" i="33" s="1"/>
  <c r="C86" i="33"/>
  <c r="C74" i="33"/>
  <c r="E53" i="33"/>
  <c r="C48" i="33"/>
  <c r="C36" i="33"/>
  <c r="D23" i="33"/>
  <c r="D28" i="33" s="1"/>
  <c r="C113" i="32"/>
  <c r="C118" i="32" s="1"/>
  <c r="D106" i="32"/>
  <c r="D126" i="32" s="1"/>
  <c r="D97" i="32"/>
  <c r="D92" i="32"/>
  <c r="C86" i="32"/>
  <c r="C74" i="32"/>
  <c r="C48" i="32"/>
  <c r="C36" i="32"/>
  <c r="D23" i="32"/>
  <c r="D28" i="32" s="1"/>
  <c r="C113" i="31"/>
  <c r="D106" i="31"/>
  <c r="D126" i="31" s="1"/>
  <c r="D92" i="31"/>
  <c r="D97" i="31" s="1"/>
  <c r="C86" i="31"/>
  <c r="C74" i="31"/>
  <c r="C48" i="31"/>
  <c r="C36" i="31"/>
  <c r="D23" i="31"/>
  <c r="D28" i="31" s="1"/>
  <c r="C113" i="30"/>
  <c r="D106" i="30"/>
  <c r="D126" i="30" s="1"/>
  <c r="D92" i="30"/>
  <c r="D97" i="30" s="1"/>
  <c r="C86" i="30"/>
  <c r="C74" i="30"/>
  <c r="C48" i="30"/>
  <c r="C36" i="30"/>
  <c r="D23" i="30"/>
  <c r="D28" i="30" s="1"/>
  <c r="C113" i="29"/>
  <c r="D106" i="29"/>
  <c r="D126" i="29" s="1"/>
  <c r="D92" i="29"/>
  <c r="D97" i="29" s="1"/>
  <c r="C86" i="29"/>
  <c r="C74" i="29"/>
  <c r="C48" i="29"/>
  <c r="C36" i="29"/>
  <c r="D28" i="29"/>
  <c r="D84" i="29" s="1"/>
  <c r="D23" i="29"/>
  <c r="C113" i="28"/>
  <c r="C118" i="28" s="1"/>
  <c r="D106" i="28"/>
  <c r="D126" i="28" s="1"/>
  <c r="D92" i="28"/>
  <c r="D97" i="28" s="1"/>
  <c r="C86" i="28"/>
  <c r="C74" i="28"/>
  <c r="C48" i="28"/>
  <c r="C36" i="28"/>
  <c r="D23" i="28"/>
  <c r="D28" i="28" s="1"/>
  <c r="C113" i="27"/>
  <c r="C118" i="27" s="1"/>
  <c r="D106" i="27"/>
  <c r="D126" i="27" s="1"/>
  <c r="D97" i="27"/>
  <c r="D92" i="27"/>
  <c r="C86" i="27"/>
  <c r="C74" i="27"/>
  <c r="C48" i="27"/>
  <c r="C36" i="27"/>
  <c r="D23" i="27"/>
  <c r="D28" i="27" s="1"/>
  <c r="C113" i="26"/>
  <c r="C118" i="26" s="1"/>
  <c r="D106" i="26"/>
  <c r="D126" i="26" s="1"/>
  <c r="D92" i="26"/>
  <c r="D97" i="26" s="1"/>
  <c r="C86" i="26"/>
  <c r="C74" i="26"/>
  <c r="E53" i="26"/>
  <c r="C48" i="26"/>
  <c r="C36" i="26"/>
  <c r="D23" i="26"/>
  <c r="D28" i="26" s="1"/>
  <c r="C113" i="25"/>
  <c r="C118" i="25" s="1"/>
  <c r="D106" i="25"/>
  <c r="D126" i="25" s="1"/>
  <c r="D92" i="25"/>
  <c r="D97" i="25" s="1"/>
  <c r="C86" i="25"/>
  <c r="C74" i="25"/>
  <c r="C48" i="25"/>
  <c r="C36" i="25"/>
  <c r="D23" i="25"/>
  <c r="D28" i="25" s="1"/>
  <c r="C113" i="24"/>
  <c r="C118" i="24" s="1"/>
  <c r="D106" i="24"/>
  <c r="D126" i="24" s="1"/>
  <c r="D92" i="24"/>
  <c r="D97" i="24" s="1"/>
  <c r="C86" i="24"/>
  <c r="C74" i="24"/>
  <c r="C48" i="24"/>
  <c r="C36" i="24"/>
  <c r="D23" i="24"/>
  <c r="D28" i="24" s="1"/>
  <c r="C113" i="23"/>
  <c r="C118" i="23" s="1"/>
  <c r="D106" i="23"/>
  <c r="D126" i="23" s="1"/>
  <c r="D92" i="23"/>
  <c r="D97" i="23" s="1"/>
  <c r="C86" i="23"/>
  <c r="C74" i="23"/>
  <c r="C48" i="23"/>
  <c r="C36" i="23"/>
  <c r="D23" i="23"/>
  <c r="D28" i="23" s="1"/>
  <c r="C113" i="22"/>
  <c r="C118" i="22" s="1"/>
  <c r="D106" i="22"/>
  <c r="D126" i="22" s="1"/>
  <c r="D92" i="22"/>
  <c r="D97" i="22" s="1"/>
  <c r="C86" i="22"/>
  <c r="C74" i="22"/>
  <c r="C48" i="22"/>
  <c r="C36" i="22"/>
  <c r="D23" i="22"/>
  <c r="D28" i="22" s="1"/>
  <c r="C113" i="21"/>
  <c r="C118" i="21" s="1"/>
  <c r="D106" i="21"/>
  <c r="D126" i="21" s="1"/>
  <c r="D92" i="21"/>
  <c r="D97" i="21" s="1"/>
  <c r="C86" i="21"/>
  <c r="C74" i="21"/>
  <c r="C48" i="21"/>
  <c r="C36" i="21"/>
  <c r="D23" i="21"/>
  <c r="D28" i="21" s="1"/>
  <c r="C113" i="20"/>
  <c r="C118" i="20" s="1"/>
  <c r="D106" i="20"/>
  <c r="D126" i="20" s="1"/>
  <c r="D97" i="20"/>
  <c r="D92" i="20"/>
  <c r="C86" i="20"/>
  <c r="C74" i="20"/>
  <c r="C48" i="20"/>
  <c r="C36" i="20"/>
  <c r="D23" i="20"/>
  <c r="D28" i="20" s="1"/>
  <c r="C113" i="19"/>
  <c r="C118" i="19" s="1"/>
  <c r="D106" i="19"/>
  <c r="D126" i="19" s="1"/>
  <c r="D92" i="19"/>
  <c r="D97" i="19" s="1"/>
  <c r="C86" i="19"/>
  <c r="C74" i="19"/>
  <c r="C48" i="19"/>
  <c r="C36" i="19"/>
  <c r="D23" i="19"/>
  <c r="D28" i="19" s="1"/>
  <c r="D126" i="18"/>
  <c r="C113" i="18"/>
  <c r="C118" i="18" s="1"/>
  <c r="D106" i="18"/>
  <c r="D92" i="18"/>
  <c r="D97" i="18" s="1"/>
  <c r="C86" i="18"/>
  <c r="C74" i="18"/>
  <c r="C48" i="18"/>
  <c r="C36" i="18"/>
  <c r="D23" i="18"/>
  <c r="D28" i="18" s="1"/>
  <c r="C113" i="17"/>
  <c r="C118" i="17" s="1"/>
  <c r="D106" i="17"/>
  <c r="D126" i="17" s="1"/>
  <c r="D92" i="17"/>
  <c r="D97" i="17" s="1"/>
  <c r="C86" i="17"/>
  <c r="C74" i="17"/>
  <c r="C48" i="17"/>
  <c r="C36" i="17"/>
  <c r="D23" i="17"/>
  <c r="D28" i="17" s="1"/>
  <c r="C113" i="16"/>
  <c r="C118" i="16" s="1"/>
  <c r="D106" i="16"/>
  <c r="D126" i="16" s="1"/>
  <c r="D92" i="16"/>
  <c r="D97" i="16" s="1"/>
  <c r="C86" i="16"/>
  <c r="C74" i="16"/>
  <c r="C48" i="16"/>
  <c r="C36" i="16"/>
  <c r="D23" i="16"/>
  <c r="D28" i="16" s="1"/>
  <c r="C113" i="14"/>
  <c r="C118" i="14" s="1"/>
  <c r="D106" i="14"/>
  <c r="D126" i="14" s="1"/>
  <c r="D92" i="14"/>
  <c r="D97" i="14" s="1"/>
  <c r="C86" i="14"/>
  <c r="C74" i="14"/>
  <c r="E53" i="14"/>
  <c r="C48" i="14"/>
  <c r="C36" i="14"/>
  <c r="D23" i="14"/>
  <c r="D28" i="14" s="1"/>
  <c r="C118" i="43" l="1"/>
  <c r="C118" i="29"/>
  <c r="C118" i="30"/>
  <c r="C118" i="31"/>
  <c r="D69" i="29"/>
  <c r="D85" i="29"/>
  <c r="D57" i="38"/>
  <c r="D63" i="38" s="1"/>
  <c r="D34" i="29"/>
  <c r="D73" i="29"/>
  <c r="D122" i="29"/>
  <c r="D81" i="29"/>
  <c r="D84" i="43"/>
  <c r="D80" i="43"/>
  <c r="D72" i="43"/>
  <c r="D68" i="43"/>
  <c r="D85" i="43"/>
  <c r="D73" i="43"/>
  <c r="D83" i="43"/>
  <c r="D71" i="43"/>
  <c r="D122" i="43"/>
  <c r="D81" i="43"/>
  <c r="D34" i="43"/>
  <c r="D82" i="43"/>
  <c r="D70" i="43"/>
  <c r="D35" i="43"/>
  <c r="D69" i="43"/>
  <c r="E54" i="43"/>
  <c r="D53" i="43" s="1"/>
  <c r="D57" i="43" s="1"/>
  <c r="D63" i="43" s="1"/>
  <c r="D84" i="42"/>
  <c r="D80" i="42"/>
  <c r="D72" i="42"/>
  <c r="D68" i="42"/>
  <c r="D81" i="42"/>
  <c r="D83" i="42"/>
  <c r="D71" i="42"/>
  <c r="D122" i="42"/>
  <c r="D85" i="42"/>
  <c r="D73" i="42"/>
  <c r="D82" i="42"/>
  <c r="D70" i="42"/>
  <c r="D35" i="42"/>
  <c r="D69" i="42"/>
  <c r="D34" i="42"/>
  <c r="E54" i="42"/>
  <c r="D53" i="42" s="1"/>
  <c r="D57" i="42" s="1"/>
  <c r="D63" i="42" s="1"/>
  <c r="D57" i="41"/>
  <c r="D63" i="41" s="1"/>
  <c r="D84" i="41"/>
  <c r="D80" i="41"/>
  <c r="D72" i="41"/>
  <c r="D68" i="41"/>
  <c r="D83" i="41"/>
  <c r="D71" i="41"/>
  <c r="D82" i="41"/>
  <c r="D70" i="41"/>
  <c r="D35" i="41"/>
  <c r="D122" i="41"/>
  <c r="D85" i="41"/>
  <c r="D81" i="41"/>
  <c r="D73" i="41"/>
  <c r="D69" i="41"/>
  <c r="D34" i="41"/>
  <c r="D36" i="41" s="1"/>
  <c r="D61" i="41" s="1"/>
  <c r="D84" i="40"/>
  <c r="D80" i="40"/>
  <c r="D72" i="40"/>
  <c r="D68" i="40"/>
  <c r="D69" i="40"/>
  <c r="D83" i="40"/>
  <c r="D71" i="40"/>
  <c r="D82" i="40"/>
  <c r="D70" i="40"/>
  <c r="D35" i="40"/>
  <c r="D122" i="40"/>
  <c r="D85" i="40"/>
  <c r="D81" i="40"/>
  <c r="D73" i="40"/>
  <c r="D34" i="40"/>
  <c r="D36" i="40" s="1"/>
  <c r="D61" i="40" s="1"/>
  <c r="E54" i="40"/>
  <c r="D53" i="40" s="1"/>
  <c r="D57" i="40" s="1"/>
  <c r="D63" i="40" s="1"/>
  <c r="D84" i="39"/>
  <c r="D80" i="39"/>
  <c r="D72" i="39"/>
  <c r="D68" i="39"/>
  <c r="D73" i="39"/>
  <c r="D34" i="39"/>
  <c r="D83" i="39"/>
  <c r="D71" i="39"/>
  <c r="D85" i="39"/>
  <c r="D81" i="39"/>
  <c r="D82" i="39"/>
  <c r="D70" i="39"/>
  <c r="D35" i="39"/>
  <c r="D122" i="39"/>
  <c r="D69" i="39"/>
  <c r="E54" i="39"/>
  <c r="D53" i="39" s="1"/>
  <c r="D57" i="39" s="1"/>
  <c r="D63" i="39" s="1"/>
  <c r="D84" i="38"/>
  <c r="D80" i="38"/>
  <c r="D72" i="38"/>
  <c r="D68" i="38"/>
  <c r="D83" i="38"/>
  <c r="D71" i="38"/>
  <c r="D82" i="38"/>
  <c r="D70" i="38"/>
  <c r="D35" i="38"/>
  <c r="D122" i="38"/>
  <c r="D85" i="38"/>
  <c r="D81" i="38"/>
  <c r="D73" i="38"/>
  <c r="D69" i="38"/>
  <c r="D34" i="38"/>
  <c r="E54" i="34"/>
  <c r="D53" i="34" s="1"/>
  <c r="D57" i="34" s="1"/>
  <c r="D63" i="34" s="1"/>
  <c r="D84" i="37"/>
  <c r="D80" i="37"/>
  <c r="D72" i="37"/>
  <c r="D68" i="37"/>
  <c r="D82" i="37"/>
  <c r="D70" i="37"/>
  <c r="D35" i="37"/>
  <c r="D122" i="37"/>
  <c r="D85" i="37"/>
  <c r="D73" i="37"/>
  <c r="D83" i="37"/>
  <c r="D71" i="37"/>
  <c r="D81" i="37"/>
  <c r="D69" i="37"/>
  <c r="D34" i="37"/>
  <c r="E54" i="37"/>
  <c r="D53" i="37" s="1"/>
  <c r="D57" i="37" s="1"/>
  <c r="D63" i="37" s="1"/>
  <c r="D84" i="36"/>
  <c r="D80" i="36"/>
  <c r="D72" i="36"/>
  <c r="D68" i="36"/>
  <c r="D81" i="36"/>
  <c r="D83" i="36"/>
  <c r="D71" i="36"/>
  <c r="D122" i="36"/>
  <c r="D85" i="36"/>
  <c r="D69" i="36"/>
  <c r="D34" i="36"/>
  <c r="D82" i="36"/>
  <c r="D70" i="36"/>
  <c r="D35" i="36"/>
  <c r="D73" i="36"/>
  <c r="E54" i="36"/>
  <c r="D53" i="36" s="1"/>
  <c r="D57" i="36" s="1"/>
  <c r="D63" i="36" s="1"/>
  <c r="D84" i="34"/>
  <c r="D80" i="34"/>
  <c r="D72" i="34"/>
  <c r="D68" i="34"/>
  <c r="D82" i="34"/>
  <c r="D70" i="34"/>
  <c r="D35" i="34"/>
  <c r="D122" i="34"/>
  <c r="D85" i="34"/>
  <c r="D81" i="34"/>
  <c r="D73" i="34"/>
  <c r="D69" i="34"/>
  <c r="D34" i="34"/>
  <c r="D83" i="34"/>
  <c r="D71" i="34"/>
  <c r="D84" i="33"/>
  <c r="D80" i="33"/>
  <c r="D72" i="33"/>
  <c r="D68" i="33"/>
  <c r="D83" i="33"/>
  <c r="D71" i="33"/>
  <c r="D82" i="33"/>
  <c r="D70" i="33"/>
  <c r="D35" i="33"/>
  <c r="D122" i="33"/>
  <c r="D85" i="33"/>
  <c r="D81" i="33"/>
  <c r="D73" i="33"/>
  <c r="D69" i="33"/>
  <c r="D34" i="33"/>
  <c r="E54" i="33"/>
  <c r="D53" i="33" s="1"/>
  <c r="D57" i="33" s="1"/>
  <c r="D63" i="33" s="1"/>
  <c r="D84" i="32"/>
  <c r="D80" i="32"/>
  <c r="D72" i="32"/>
  <c r="D68" i="32"/>
  <c r="D70" i="32"/>
  <c r="D122" i="32"/>
  <c r="D81" i="32"/>
  <c r="D69" i="32"/>
  <c r="D34" i="32"/>
  <c r="D83" i="32"/>
  <c r="D71" i="32"/>
  <c r="D82" i="32"/>
  <c r="D35" i="32"/>
  <c r="D85" i="32"/>
  <c r="D73" i="32"/>
  <c r="E54" i="32"/>
  <c r="D53" i="32" s="1"/>
  <c r="D57" i="32" s="1"/>
  <c r="D63" i="32" s="1"/>
  <c r="D84" i="31"/>
  <c r="D80" i="31"/>
  <c r="D72" i="31"/>
  <c r="D68" i="31"/>
  <c r="D83" i="31"/>
  <c r="D71" i="31"/>
  <c r="D82" i="31"/>
  <c r="D70" i="31"/>
  <c r="D35" i="31"/>
  <c r="D122" i="31"/>
  <c r="D85" i="31"/>
  <c r="D81" i="31"/>
  <c r="D73" i="31"/>
  <c r="D69" i="31"/>
  <c r="D34" i="31"/>
  <c r="E54" i="31"/>
  <c r="D53" i="31" s="1"/>
  <c r="D57" i="31" s="1"/>
  <c r="D63" i="31" s="1"/>
  <c r="D84" i="30"/>
  <c r="D80" i="30"/>
  <c r="D72" i="30"/>
  <c r="D68" i="30"/>
  <c r="D122" i="30"/>
  <c r="D81" i="30"/>
  <c r="D69" i="30"/>
  <c r="D83" i="30"/>
  <c r="D71" i="30"/>
  <c r="D34" i="30"/>
  <c r="D82" i="30"/>
  <c r="D70" i="30"/>
  <c r="D35" i="30"/>
  <c r="D85" i="30"/>
  <c r="D73" i="30"/>
  <c r="E54" i="30"/>
  <c r="D53" i="30" s="1"/>
  <c r="D57" i="30" s="1"/>
  <c r="D63" i="30" s="1"/>
  <c r="D35" i="29"/>
  <c r="D36" i="29" s="1"/>
  <c r="E54" i="29"/>
  <c r="D53" i="29" s="1"/>
  <c r="D57" i="29" s="1"/>
  <c r="D63" i="29" s="1"/>
  <c r="D70" i="29"/>
  <c r="D82" i="29"/>
  <c r="D71" i="29"/>
  <c r="D83" i="29"/>
  <c r="D68" i="29"/>
  <c r="D72" i="29"/>
  <c r="D80" i="29"/>
  <c r="D84" i="28"/>
  <c r="D80" i="28"/>
  <c r="D72" i="28"/>
  <c r="D68" i="28"/>
  <c r="D74" i="28" s="1"/>
  <c r="D124" i="28" s="1"/>
  <c r="D83" i="28"/>
  <c r="D71" i="28"/>
  <c r="D82" i="28"/>
  <c r="D70" i="28"/>
  <c r="D35" i="28"/>
  <c r="D122" i="28"/>
  <c r="D85" i="28"/>
  <c r="D81" i="28"/>
  <c r="D73" i="28"/>
  <c r="D69" i="28"/>
  <c r="D34" i="28"/>
  <c r="E54" i="28"/>
  <c r="D53" i="28" s="1"/>
  <c r="D57" i="28" s="1"/>
  <c r="D63" i="28" s="1"/>
  <c r="D84" i="27"/>
  <c r="D80" i="27"/>
  <c r="D72" i="27"/>
  <c r="D68" i="27"/>
  <c r="D82" i="27"/>
  <c r="D70" i="27"/>
  <c r="D81" i="27"/>
  <c r="D69" i="27"/>
  <c r="D34" i="27"/>
  <c r="D83" i="27"/>
  <c r="D71" i="27"/>
  <c r="D35" i="27"/>
  <c r="D122" i="27"/>
  <c r="D85" i="27"/>
  <c r="D73" i="27"/>
  <c r="E54" i="27"/>
  <c r="D53" i="27" s="1"/>
  <c r="D57" i="27" s="1"/>
  <c r="D63" i="27" s="1"/>
  <c r="D84" i="26"/>
  <c r="D80" i="26"/>
  <c r="D72" i="26"/>
  <c r="D68" i="26"/>
  <c r="D83" i="26"/>
  <c r="D71" i="26"/>
  <c r="D82" i="26"/>
  <c r="D70" i="26"/>
  <c r="D35" i="26"/>
  <c r="D122" i="26"/>
  <c r="D85" i="26"/>
  <c r="D81" i="26"/>
  <c r="D73" i="26"/>
  <c r="D69" i="26"/>
  <c r="D34" i="26"/>
  <c r="D36" i="26" s="1"/>
  <c r="D61" i="26" s="1"/>
  <c r="D53" i="26"/>
  <c r="D57" i="26" s="1"/>
  <c r="D63" i="26" s="1"/>
  <c r="E54" i="26"/>
  <c r="D84" i="25"/>
  <c r="D80" i="25"/>
  <c r="D72" i="25"/>
  <c r="D68" i="25"/>
  <c r="D83" i="25"/>
  <c r="D71" i="25"/>
  <c r="D82" i="25"/>
  <c r="D70" i="25"/>
  <c r="D35" i="25"/>
  <c r="D122" i="25"/>
  <c r="D85" i="25"/>
  <c r="D81" i="25"/>
  <c r="D73" i="25"/>
  <c r="D69" i="25"/>
  <c r="D34" i="25"/>
  <c r="E54" i="25"/>
  <c r="D53" i="25" s="1"/>
  <c r="D57" i="25" s="1"/>
  <c r="D63" i="25" s="1"/>
  <c r="D84" i="24"/>
  <c r="D80" i="24"/>
  <c r="D72" i="24"/>
  <c r="D68" i="24"/>
  <c r="D82" i="24"/>
  <c r="D70" i="24"/>
  <c r="D35" i="24"/>
  <c r="D122" i="24"/>
  <c r="D85" i="24"/>
  <c r="D73" i="24"/>
  <c r="D83" i="24"/>
  <c r="D71" i="24"/>
  <c r="D81" i="24"/>
  <c r="D69" i="24"/>
  <c r="D34" i="24"/>
  <c r="E54" i="24"/>
  <c r="D53" i="24" s="1"/>
  <c r="D57" i="24" s="1"/>
  <c r="D63" i="24" s="1"/>
  <c r="D84" i="23"/>
  <c r="D80" i="23"/>
  <c r="D72" i="23"/>
  <c r="D68" i="23"/>
  <c r="D122" i="23"/>
  <c r="D69" i="23"/>
  <c r="D83" i="23"/>
  <c r="D71" i="23"/>
  <c r="D85" i="23"/>
  <c r="D73" i="23"/>
  <c r="D82" i="23"/>
  <c r="D70" i="23"/>
  <c r="D35" i="23"/>
  <c r="D81" i="23"/>
  <c r="D34" i="23"/>
  <c r="E54" i="23"/>
  <c r="D53" i="23" s="1"/>
  <c r="D57" i="23" s="1"/>
  <c r="D63" i="23" s="1"/>
  <c r="D84" i="22"/>
  <c r="D80" i="22"/>
  <c r="D72" i="22"/>
  <c r="D68" i="22"/>
  <c r="D83" i="22"/>
  <c r="D71" i="22"/>
  <c r="D82" i="22"/>
  <c r="D70" i="22"/>
  <c r="D35" i="22"/>
  <c r="D34" i="22"/>
  <c r="D122" i="22"/>
  <c r="D85" i="22"/>
  <c r="D81" i="22"/>
  <c r="D73" i="22"/>
  <c r="D69" i="22"/>
  <c r="E54" i="22"/>
  <c r="D53" i="22" s="1"/>
  <c r="D57" i="22" s="1"/>
  <c r="D63" i="22" s="1"/>
  <c r="D84" i="21"/>
  <c r="D80" i="21"/>
  <c r="D72" i="21"/>
  <c r="D68" i="21"/>
  <c r="D69" i="21"/>
  <c r="D83" i="21"/>
  <c r="D71" i="21"/>
  <c r="D122" i="21"/>
  <c r="D85" i="21"/>
  <c r="D73" i="21"/>
  <c r="D82" i="21"/>
  <c r="D70" i="21"/>
  <c r="D35" i="21"/>
  <c r="D81" i="21"/>
  <c r="D34" i="21"/>
  <c r="E54" i="21"/>
  <c r="D53" i="21" s="1"/>
  <c r="D57" i="21" s="1"/>
  <c r="D63" i="21" s="1"/>
  <c r="D84" i="20"/>
  <c r="D80" i="20"/>
  <c r="D72" i="20"/>
  <c r="D68" i="20"/>
  <c r="D83" i="20"/>
  <c r="D71" i="20"/>
  <c r="D82" i="20"/>
  <c r="D70" i="20"/>
  <c r="D35" i="20"/>
  <c r="D122" i="20"/>
  <c r="D85" i="20"/>
  <c r="D81" i="20"/>
  <c r="D73" i="20"/>
  <c r="D69" i="20"/>
  <c r="D34" i="20"/>
  <c r="E54" i="20"/>
  <c r="D53" i="20" s="1"/>
  <c r="D57" i="20" s="1"/>
  <c r="D63" i="20" s="1"/>
  <c r="D84" i="19"/>
  <c r="D80" i="19"/>
  <c r="D72" i="19"/>
  <c r="D68" i="19"/>
  <c r="D73" i="19"/>
  <c r="D34" i="19"/>
  <c r="D83" i="19"/>
  <c r="D71" i="19"/>
  <c r="D82" i="19"/>
  <c r="D70" i="19"/>
  <c r="D35" i="19"/>
  <c r="D122" i="19"/>
  <c r="D85" i="19"/>
  <c r="D81" i="19"/>
  <c r="D69" i="19"/>
  <c r="E54" i="19"/>
  <c r="D53" i="19" s="1"/>
  <c r="D57" i="19" s="1"/>
  <c r="D63" i="19" s="1"/>
  <c r="D84" i="18"/>
  <c r="D80" i="18"/>
  <c r="D72" i="18"/>
  <c r="D68" i="18"/>
  <c r="D71" i="18"/>
  <c r="D83" i="18"/>
  <c r="D82" i="18"/>
  <c r="D70" i="18"/>
  <c r="D35" i="18"/>
  <c r="D122" i="18"/>
  <c r="D85" i="18"/>
  <c r="D81" i="18"/>
  <c r="D73" i="18"/>
  <c r="D69" i="18"/>
  <c r="D34" i="18"/>
  <c r="E54" i="18"/>
  <c r="D53" i="18" s="1"/>
  <c r="D57" i="18" s="1"/>
  <c r="D63" i="18" s="1"/>
  <c r="D84" i="17"/>
  <c r="D80" i="17"/>
  <c r="D72" i="17"/>
  <c r="D68" i="17"/>
  <c r="D83" i="17"/>
  <c r="D71" i="17"/>
  <c r="D82" i="17"/>
  <c r="D70" i="17"/>
  <c r="D35" i="17"/>
  <c r="D122" i="17"/>
  <c r="D85" i="17"/>
  <c r="D81" i="17"/>
  <c r="D73" i="17"/>
  <c r="D69" i="17"/>
  <c r="D34" i="17"/>
  <c r="E54" i="17"/>
  <c r="D53" i="17" s="1"/>
  <c r="D57" i="17" s="1"/>
  <c r="D63" i="17" s="1"/>
  <c r="D84" i="16"/>
  <c r="D80" i="16"/>
  <c r="D72" i="16"/>
  <c r="D68" i="16"/>
  <c r="D83" i="16"/>
  <c r="D71" i="16"/>
  <c r="D82" i="16"/>
  <c r="D70" i="16"/>
  <c r="D35" i="16"/>
  <c r="D122" i="16"/>
  <c r="D85" i="16"/>
  <c r="D81" i="16"/>
  <c r="D73" i="16"/>
  <c r="D69" i="16"/>
  <c r="D34" i="16"/>
  <c r="E54" i="16"/>
  <c r="D53" i="16" s="1"/>
  <c r="D57" i="16" s="1"/>
  <c r="D63" i="16" s="1"/>
  <c r="D84" i="14"/>
  <c r="D80" i="14"/>
  <c r="D72" i="14"/>
  <c r="D68" i="14"/>
  <c r="D83" i="14"/>
  <c r="D71" i="14"/>
  <c r="D82" i="14"/>
  <c r="D70" i="14"/>
  <c r="D35" i="14"/>
  <c r="D122" i="14"/>
  <c r="D85" i="14"/>
  <c r="D81" i="14"/>
  <c r="D73" i="14"/>
  <c r="D69" i="14"/>
  <c r="D34" i="14"/>
  <c r="E54" i="14"/>
  <c r="D53" i="14" s="1"/>
  <c r="D57" i="14" s="1"/>
  <c r="D63" i="14" s="1"/>
  <c r="D86" i="24" l="1"/>
  <c r="D86" i="42"/>
  <c r="D74" i="29"/>
  <c r="D124" i="29" s="1"/>
  <c r="D36" i="42"/>
  <c r="D40" i="42" s="1"/>
  <c r="D74" i="37"/>
  <c r="D124" i="37" s="1"/>
  <c r="D74" i="31"/>
  <c r="D124" i="31" s="1"/>
  <c r="D74" i="20"/>
  <c r="D124" i="20" s="1"/>
  <c r="D74" i="43"/>
  <c r="D124" i="43" s="1"/>
  <c r="D36" i="43"/>
  <c r="D86" i="43"/>
  <c r="D125" i="42"/>
  <c r="D96" i="42"/>
  <c r="D98" i="42" s="1"/>
  <c r="D42" i="42"/>
  <c r="D74" i="42"/>
  <c r="D124" i="42" s="1"/>
  <c r="D44" i="41"/>
  <c r="D41" i="41"/>
  <c r="D45" i="41"/>
  <c r="D42" i="41"/>
  <c r="D43" i="41"/>
  <c r="D86" i="41"/>
  <c r="D46" i="41"/>
  <c r="D47" i="41"/>
  <c r="D40" i="41"/>
  <c r="D48" i="41" s="1"/>
  <c r="D62" i="41" s="1"/>
  <c r="D64" i="41" s="1"/>
  <c r="D74" i="41"/>
  <c r="D124" i="41" s="1"/>
  <c r="D45" i="40"/>
  <c r="D42" i="40"/>
  <c r="D40" i="40"/>
  <c r="D48" i="40" s="1"/>
  <c r="D62" i="40" s="1"/>
  <c r="D64" i="40" s="1"/>
  <c r="D47" i="40"/>
  <c r="D46" i="40"/>
  <c r="D44" i="40"/>
  <c r="D74" i="40"/>
  <c r="D124" i="40" s="1"/>
  <c r="D41" i="40"/>
  <c r="D43" i="40"/>
  <c r="D86" i="40"/>
  <c r="D86" i="39"/>
  <c r="D36" i="39"/>
  <c r="D74" i="39"/>
  <c r="D124" i="39" s="1"/>
  <c r="D74" i="38"/>
  <c r="D124" i="38" s="1"/>
  <c r="D86" i="38"/>
  <c r="D36" i="38"/>
  <c r="D36" i="14"/>
  <c r="D61" i="14" s="1"/>
  <c r="D36" i="18"/>
  <c r="D61" i="18" s="1"/>
  <c r="D36" i="32"/>
  <c r="D61" i="32" s="1"/>
  <c r="D36" i="27"/>
  <c r="D61" i="27" s="1"/>
  <c r="D36" i="19"/>
  <c r="D47" i="19" s="1"/>
  <c r="D36" i="17"/>
  <c r="D47" i="17" s="1"/>
  <c r="D36" i="36"/>
  <c r="D42" i="36" s="1"/>
  <c r="D36" i="34"/>
  <c r="D40" i="34" s="1"/>
  <c r="D86" i="37"/>
  <c r="D36" i="37"/>
  <c r="D74" i="36"/>
  <c r="D124" i="36" s="1"/>
  <c r="D86" i="36"/>
  <c r="D47" i="36"/>
  <c r="D47" i="34"/>
  <c r="D46" i="34"/>
  <c r="D74" i="34"/>
  <c r="D124" i="34" s="1"/>
  <c r="D44" i="34"/>
  <c r="D41" i="34"/>
  <c r="D45" i="34"/>
  <c r="D43" i="34"/>
  <c r="D86" i="34"/>
  <c r="D86" i="29"/>
  <c r="D125" i="29" s="1"/>
  <c r="D74" i="17"/>
  <c r="D124" i="17" s="1"/>
  <c r="D86" i="33"/>
  <c r="D36" i="33"/>
  <c r="D74" i="33"/>
  <c r="D124" i="33" s="1"/>
  <c r="D86" i="32"/>
  <c r="D40" i="32"/>
  <c r="D43" i="32"/>
  <c r="D74" i="32"/>
  <c r="D124" i="32" s="1"/>
  <c r="D86" i="31"/>
  <c r="D36" i="31"/>
  <c r="D74" i="30"/>
  <c r="D124" i="30" s="1"/>
  <c r="D36" i="30"/>
  <c r="D86" i="30"/>
  <c r="D61" i="29"/>
  <c r="D40" i="29"/>
  <c r="D44" i="29"/>
  <c r="D46" i="29"/>
  <c r="D47" i="29"/>
  <c r="D41" i="29"/>
  <c r="D42" i="29"/>
  <c r="D45" i="29"/>
  <c r="D43" i="29"/>
  <c r="D96" i="29"/>
  <c r="D98" i="29" s="1"/>
  <c r="D86" i="28"/>
  <c r="D36" i="28"/>
  <c r="D74" i="27"/>
  <c r="D124" i="27" s="1"/>
  <c r="D42" i="27"/>
  <c r="D86" i="27"/>
  <c r="D44" i="26"/>
  <c r="D41" i="26"/>
  <c r="D45" i="26"/>
  <c r="D42" i="26"/>
  <c r="D43" i="26"/>
  <c r="D86" i="26"/>
  <c r="D46" i="26"/>
  <c r="D47" i="26"/>
  <c r="D40" i="26"/>
  <c r="D74" i="26"/>
  <c r="D124" i="26" s="1"/>
  <c r="D86" i="25"/>
  <c r="D36" i="25"/>
  <c r="D74" i="25"/>
  <c r="D124" i="25" s="1"/>
  <c r="D125" i="24"/>
  <c r="D96" i="24"/>
  <c r="D98" i="24" s="1"/>
  <c r="D36" i="24"/>
  <c r="D74" i="24"/>
  <c r="D124" i="24" s="1"/>
  <c r="D86" i="23"/>
  <c r="D36" i="23"/>
  <c r="D74" i="23"/>
  <c r="D124" i="23" s="1"/>
  <c r="D36" i="22"/>
  <c r="D86" i="22"/>
  <c r="D74" i="22"/>
  <c r="D124" i="22" s="1"/>
  <c r="D86" i="21"/>
  <c r="D36" i="21"/>
  <c r="D74" i="21"/>
  <c r="D124" i="21" s="1"/>
  <c r="D86" i="20"/>
  <c r="D36" i="20"/>
  <c r="D74" i="19"/>
  <c r="D124" i="19" s="1"/>
  <c r="D86" i="19"/>
  <c r="D74" i="18"/>
  <c r="D124" i="18" s="1"/>
  <c r="D41" i="18"/>
  <c r="D40" i="18"/>
  <c r="D43" i="18"/>
  <c r="D86" i="18"/>
  <c r="D86" i="17"/>
  <c r="D86" i="16"/>
  <c r="D36" i="16"/>
  <c r="D74" i="16"/>
  <c r="D124" i="16" s="1"/>
  <c r="D46" i="14"/>
  <c r="D47" i="14"/>
  <c r="D40" i="14"/>
  <c r="D74" i="14"/>
  <c r="D124" i="14" s="1"/>
  <c r="D44" i="14"/>
  <c r="D41" i="14"/>
  <c r="D45" i="14"/>
  <c r="D42" i="14"/>
  <c r="D43" i="14"/>
  <c r="D86" i="14"/>
  <c r="D47" i="32" l="1"/>
  <c r="D46" i="42"/>
  <c r="D47" i="42"/>
  <c r="D47" i="18"/>
  <c r="D48" i="18" s="1"/>
  <c r="D62" i="18" s="1"/>
  <c r="D64" i="18" s="1"/>
  <c r="D42" i="18"/>
  <c r="D44" i="18"/>
  <c r="D44" i="32"/>
  <c r="D42" i="32"/>
  <c r="D48" i="32" s="1"/>
  <c r="D62" i="32" s="1"/>
  <c r="D64" i="32" s="1"/>
  <c r="D43" i="36"/>
  <c r="D61" i="42"/>
  <c r="D43" i="42"/>
  <c r="D41" i="42"/>
  <c r="D48" i="42" s="1"/>
  <c r="D62" i="42" s="1"/>
  <c r="D64" i="42" s="1"/>
  <c r="D46" i="18"/>
  <c r="D45" i="18"/>
  <c r="D45" i="32"/>
  <c r="D46" i="32"/>
  <c r="D41" i="36"/>
  <c r="D44" i="42"/>
  <c r="D45" i="42"/>
  <c r="D125" i="43"/>
  <c r="D96" i="43"/>
  <c r="D98" i="43" s="1"/>
  <c r="D61" i="43"/>
  <c r="D47" i="43"/>
  <c r="D43" i="43"/>
  <c r="D44" i="43"/>
  <c r="D46" i="43"/>
  <c r="D45" i="43"/>
  <c r="D40" i="43"/>
  <c r="D42" i="43"/>
  <c r="D41" i="43"/>
  <c r="D123" i="41"/>
  <c r="D127" i="41" s="1"/>
  <c r="D125" i="41"/>
  <c r="D96" i="41"/>
  <c r="D98" i="41" s="1"/>
  <c r="D111" i="41" s="1"/>
  <c r="D123" i="40"/>
  <c r="D125" i="40"/>
  <c r="D96" i="40"/>
  <c r="D98" i="40" s="1"/>
  <c r="D61" i="39"/>
  <c r="D46" i="39"/>
  <c r="D41" i="39"/>
  <c r="D44" i="39"/>
  <c r="D47" i="39"/>
  <c r="D42" i="39"/>
  <c r="D40" i="39"/>
  <c r="D43" i="39"/>
  <c r="D45" i="39"/>
  <c r="D125" i="39"/>
  <c r="D96" i="39"/>
  <c r="D98" i="39" s="1"/>
  <c r="D61" i="38"/>
  <c r="D47" i="38"/>
  <c r="D46" i="38"/>
  <c r="D43" i="38"/>
  <c r="D42" i="38"/>
  <c r="D45" i="38"/>
  <c r="D41" i="38"/>
  <c r="D44" i="38"/>
  <c r="D40" i="38"/>
  <c r="D125" i="38"/>
  <c r="D96" i="38"/>
  <c r="D98" i="38" s="1"/>
  <c r="D48" i="26"/>
  <c r="D62" i="26" s="1"/>
  <c r="D64" i="26" s="1"/>
  <c r="D123" i="26" s="1"/>
  <c r="D41" i="32"/>
  <c r="D43" i="27"/>
  <c r="D47" i="27"/>
  <c r="D41" i="27"/>
  <c r="D45" i="27"/>
  <c r="D46" i="27"/>
  <c r="D40" i="27"/>
  <c r="D48" i="27" s="1"/>
  <c r="D62" i="27" s="1"/>
  <c r="D64" i="27" s="1"/>
  <c r="D44" i="27"/>
  <c r="D61" i="19"/>
  <c r="D42" i="19"/>
  <c r="D41" i="19"/>
  <c r="D46" i="19"/>
  <c r="D43" i="19"/>
  <c r="D40" i="19"/>
  <c r="D44" i="19"/>
  <c r="D45" i="19"/>
  <c r="D61" i="17"/>
  <c r="D43" i="17"/>
  <c r="D46" i="17"/>
  <c r="D45" i="17"/>
  <c r="D44" i="17"/>
  <c r="D40" i="17"/>
  <c r="D42" i="17"/>
  <c r="D41" i="17"/>
  <c r="D61" i="36"/>
  <c r="D44" i="36"/>
  <c r="D40" i="36"/>
  <c r="D45" i="36"/>
  <c r="D46" i="36"/>
  <c r="D61" i="34"/>
  <c r="D42" i="34"/>
  <c r="D48" i="34" s="1"/>
  <c r="D62" i="34" s="1"/>
  <c r="D61" i="37"/>
  <c r="D47" i="37"/>
  <c r="D43" i="37"/>
  <c r="D45" i="37"/>
  <c r="D46" i="37"/>
  <c r="D40" i="37"/>
  <c r="D42" i="37"/>
  <c r="D41" i="37"/>
  <c r="D44" i="37"/>
  <c r="D125" i="37"/>
  <c r="D96" i="37"/>
  <c r="D98" i="37" s="1"/>
  <c r="D125" i="36"/>
  <c r="D96" i="36"/>
  <c r="D98" i="36" s="1"/>
  <c r="D125" i="34"/>
  <c r="D96" i="34"/>
  <c r="D98" i="34" s="1"/>
  <c r="D61" i="33"/>
  <c r="D40" i="33"/>
  <c r="D47" i="33"/>
  <c r="D42" i="33"/>
  <c r="D41" i="33"/>
  <c r="D43" i="33"/>
  <c r="D46" i="33"/>
  <c r="D45" i="33"/>
  <c r="D44" i="33"/>
  <c r="D125" i="33"/>
  <c r="D96" i="33"/>
  <c r="D98" i="33" s="1"/>
  <c r="D125" i="32"/>
  <c r="D96" i="32"/>
  <c r="D98" i="32" s="1"/>
  <c r="D61" i="31"/>
  <c r="D47" i="31"/>
  <c r="D43" i="31"/>
  <c r="D45" i="31"/>
  <c r="D42" i="31"/>
  <c r="D46" i="31"/>
  <c r="D41" i="31"/>
  <c r="D44" i="31"/>
  <c r="D40" i="31"/>
  <c r="D125" i="31"/>
  <c r="D96" i="31"/>
  <c r="D98" i="31" s="1"/>
  <c r="D61" i="30"/>
  <c r="D43" i="30"/>
  <c r="D40" i="30"/>
  <c r="D42" i="30"/>
  <c r="D45" i="30"/>
  <c r="D41" i="30"/>
  <c r="D47" i="30"/>
  <c r="D46" i="30"/>
  <c r="D44" i="30"/>
  <c r="D125" i="30"/>
  <c r="D96" i="30"/>
  <c r="D98" i="30" s="1"/>
  <c r="D48" i="29"/>
  <c r="D62" i="29" s="1"/>
  <c r="D64" i="29" s="1"/>
  <c r="D61" i="28"/>
  <c r="D47" i="28"/>
  <c r="D43" i="28"/>
  <c r="D45" i="28"/>
  <c r="D42" i="28"/>
  <c r="D46" i="28"/>
  <c r="D41" i="28"/>
  <c r="D44" i="28"/>
  <c r="D40" i="28"/>
  <c r="D125" i="28"/>
  <c r="D96" i="28"/>
  <c r="D98" i="28" s="1"/>
  <c r="D125" i="27"/>
  <c r="D96" i="27"/>
  <c r="D98" i="27" s="1"/>
  <c r="D125" i="26"/>
  <c r="D96" i="26"/>
  <c r="D98" i="26" s="1"/>
  <c r="D111" i="26" s="1"/>
  <c r="D112" i="26" s="1"/>
  <c r="D61" i="25"/>
  <c r="D40" i="25"/>
  <c r="D47" i="25"/>
  <c r="D46" i="25"/>
  <c r="D45" i="25"/>
  <c r="D42" i="25"/>
  <c r="D43" i="25"/>
  <c r="D41" i="25"/>
  <c r="D44" i="25"/>
  <c r="D125" i="25"/>
  <c r="D96" i="25"/>
  <c r="D98" i="25" s="1"/>
  <c r="D61" i="24"/>
  <c r="D45" i="24"/>
  <c r="D44" i="24"/>
  <c r="D40" i="24"/>
  <c r="D42" i="24"/>
  <c r="D47" i="24"/>
  <c r="D41" i="24"/>
  <c r="D43" i="24"/>
  <c r="D46" i="24"/>
  <c r="D61" i="23"/>
  <c r="D46" i="23"/>
  <c r="D40" i="23"/>
  <c r="D45" i="23"/>
  <c r="D44" i="23"/>
  <c r="D43" i="23"/>
  <c r="D47" i="23"/>
  <c r="D42" i="23"/>
  <c r="D41" i="23"/>
  <c r="D125" i="23"/>
  <c r="D96" i="23"/>
  <c r="D98" i="23" s="1"/>
  <c r="D125" i="22"/>
  <c r="D96" i="22"/>
  <c r="D98" i="22" s="1"/>
  <c r="D61" i="22"/>
  <c r="D42" i="22"/>
  <c r="D47" i="22"/>
  <c r="D44" i="22"/>
  <c r="D43" i="22"/>
  <c r="D45" i="22"/>
  <c r="D40" i="22"/>
  <c r="D46" i="22"/>
  <c r="D41" i="22"/>
  <c r="D61" i="21"/>
  <c r="D42" i="21"/>
  <c r="D47" i="21"/>
  <c r="D41" i="21"/>
  <c r="D46" i="21"/>
  <c r="D43" i="21"/>
  <c r="D44" i="21"/>
  <c r="D45" i="21"/>
  <c r="D40" i="21"/>
  <c r="D125" i="21"/>
  <c r="D96" i="21"/>
  <c r="D98" i="21" s="1"/>
  <c r="D61" i="20"/>
  <c r="D47" i="20"/>
  <c r="D46" i="20"/>
  <c r="D41" i="20"/>
  <c r="D44" i="20"/>
  <c r="D43" i="20"/>
  <c r="D42" i="20"/>
  <c r="D45" i="20"/>
  <c r="D40" i="20"/>
  <c r="D125" i="20"/>
  <c r="D96" i="20"/>
  <c r="D98" i="20" s="1"/>
  <c r="D125" i="19"/>
  <c r="D96" i="19"/>
  <c r="D98" i="19" s="1"/>
  <c r="D125" i="18"/>
  <c r="D96" i="18"/>
  <c r="D98" i="18" s="1"/>
  <c r="D125" i="17"/>
  <c r="D96" i="17"/>
  <c r="D98" i="17" s="1"/>
  <c r="D61" i="16"/>
  <c r="D40" i="16"/>
  <c r="D47" i="16"/>
  <c r="D46" i="16"/>
  <c r="D45" i="16"/>
  <c r="D42" i="16"/>
  <c r="D43" i="16"/>
  <c r="D41" i="16"/>
  <c r="D44" i="16"/>
  <c r="D125" i="16"/>
  <c r="D96" i="16"/>
  <c r="D98" i="16" s="1"/>
  <c r="D125" i="14"/>
  <c r="D96" i="14"/>
  <c r="D98" i="14" s="1"/>
  <c r="D48" i="14"/>
  <c r="D62" i="14" s="1"/>
  <c r="D64" i="14" s="1"/>
  <c r="D127" i="40" l="1"/>
  <c r="D48" i="17"/>
  <c r="D62" i="17" s="1"/>
  <c r="D64" i="17" s="1"/>
  <c r="D123" i="17" s="1"/>
  <c r="D48" i="43"/>
  <c r="D62" i="43" s="1"/>
  <c r="D64" i="43" s="1"/>
  <c r="D123" i="42"/>
  <c r="D127" i="42" s="1"/>
  <c r="D111" i="42"/>
  <c r="D112" i="42" s="1"/>
  <c r="D112" i="41"/>
  <c r="D129" i="41" s="1"/>
  <c r="D130" i="41" s="1"/>
  <c r="D131" i="41" s="1"/>
  <c r="D111" i="40"/>
  <c r="D48" i="39"/>
  <c r="D62" i="39" s="1"/>
  <c r="D64" i="39" s="1"/>
  <c r="D48" i="38"/>
  <c r="D62" i="38" s="1"/>
  <c r="D64" i="38"/>
  <c r="D48" i="36"/>
  <c r="D62" i="36" s="1"/>
  <c r="D64" i="36" s="1"/>
  <c r="D123" i="36" s="1"/>
  <c r="D127" i="36" s="1"/>
  <c r="D64" i="34"/>
  <c r="D123" i="34" s="1"/>
  <c r="D127" i="34" s="1"/>
  <c r="D48" i="31"/>
  <c r="D62" i="31" s="1"/>
  <c r="D48" i="28"/>
  <c r="D62" i="28" s="1"/>
  <c r="D64" i="28" s="1"/>
  <c r="D48" i="19"/>
  <c r="D62" i="19" s="1"/>
  <c r="D64" i="19" s="1"/>
  <c r="D123" i="19" s="1"/>
  <c r="D127" i="19" s="1"/>
  <c r="D48" i="37"/>
  <c r="D62" i="37" s="1"/>
  <c r="D64" i="37" s="1"/>
  <c r="D48" i="33"/>
  <c r="D62" i="33" s="1"/>
  <c r="D64" i="33" s="1"/>
  <c r="D123" i="32"/>
  <c r="D127" i="32" s="1"/>
  <c r="D111" i="32"/>
  <c r="D112" i="32" s="1"/>
  <c r="D64" i="31"/>
  <c r="D48" i="30"/>
  <c r="D62" i="30" s="1"/>
  <c r="D64" i="30" s="1"/>
  <c r="D111" i="29"/>
  <c r="D112" i="29" s="1"/>
  <c r="D123" i="29"/>
  <c r="D127" i="29" s="1"/>
  <c r="D123" i="27"/>
  <c r="D127" i="27" s="1"/>
  <c r="D111" i="27"/>
  <c r="D112" i="27" s="1"/>
  <c r="D127" i="26"/>
  <c r="D129" i="26" s="1"/>
  <c r="D48" i="25"/>
  <c r="D62" i="25" s="1"/>
  <c r="D64" i="25"/>
  <c r="D48" i="24"/>
  <c r="D62" i="24" s="1"/>
  <c r="D64" i="24" s="1"/>
  <c r="D48" i="23"/>
  <c r="D62" i="23" s="1"/>
  <c r="D64" i="23" s="1"/>
  <c r="D48" i="22"/>
  <c r="D62" i="22" s="1"/>
  <c r="D64" i="22" s="1"/>
  <c r="D48" i="21"/>
  <c r="D62" i="21" s="1"/>
  <c r="D64" i="21" s="1"/>
  <c r="D48" i="20"/>
  <c r="D62" i="20" s="1"/>
  <c r="D64" i="20" s="1"/>
  <c r="D123" i="18"/>
  <c r="D127" i="18" s="1"/>
  <c r="D111" i="18"/>
  <c r="D112" i="18" s="1"/>
  <c r="D111" i="17"/>
  <c r="D127" i="17"/>
  <c r="D48" i="16"/>
  <c r="D62" i="16" s="1"/>
  <c r="D64" i="16" s="1"/>
  <c r="D123" i="14"/>
  <c r="D127" i="14" s="1"/>
  <c r="D111" i="14"/>
  <c r="D130" i="26" l="1"/>
  <c r="D131" i="26" s="1"/>
  <c r="D123" i="43"/>
  <c r="D127" i="43" s="1"/>
  <c r="D111" i="43"/>
  <c r="D112" i="43" s="1"/>
  <c r="D129" i="42"/>
  <c r="D130" i="42" s="1"/>
  <c r="D131" i="42" s="1"/>
  <c r="D115" i="41"/>
  <c r="D117" i="41"/>
  <c r="D116" i="41"/>
  <c r="D112" i="40"/>
  <c r="D129" i="40" s="1"/>
  <c r="D130" i="40" s="1"/>
  <c r="D131" i="40" s="1"/>
  <c r="D123" i="39"/>
  <c r="D127" i="39" s="1"/>
  <c r="D111" i="39"/>
  <c r="D123" i="38"/>
  <c r="D127" i="38" s="1"/>
  <c r="D111" i="38"/>
  <c r="D112" i="38" s="1"/>
  <c r="D111" i="34"/>
  <c r="D112" i="34" s="1"/>
  <c r="D111" i="36"/>
  <c r="D112" i="36" s="1"/>
  <c r="D111" i="19"/>
  <c r="D112" i="19" s="1"/>
  <c r="D123" i="37"/>
  <c r="D127" i="37" s="1"/>
  <c r="D111" i="37"/>
  <c r="D112" i="37" s="1"/>
  <c r="D123" i="33"/>
  <c r="D127" i="33" s="1"/>
  <c r="D111" i="33"/>
  <c r="D112" i="33" s="1"/>
  <c r="D129" i="32"/>
  <c r="D123" i="31"/>
  <c r="D127" i="31" s="1"/>
  <c r="D111" i="31"/>
  <c r="D112" i="31" s="1"/>
  <c r="D123" i="30"/>
  <c r="D127" i="30" s="1"/>
  <c r="D111" i="30"/>
  <c r="D112" i="30" s="1"/>
  <c r="D129" i="29"/>
  <c r="D123" i="28"/>
  <c r="D127" i="28" s="1"/>
  <c r="D111" i="28"/>
  <c r="D112" i="28" s="1"/>
  <c r="D129" i="27"/>
  <c r="D115" i="26"/>
  <c r="D117" i="26"/>
  <c r="D116" i="26"/>
  <c r="D123" i="25"/>
  <c r="D127" i="25" s="1"/>
  <c r="D111" i="25"/>
  <c r="D112" i="25" s="1"/>
  <c r="D123" i="24"/>
  <c r="D127" i="24" s="1"/>
  <c r="D111" i="24"/>
  <c r="D112" i="24" s="1"/>
  <c r="D123" i="23"/>
  <c r="D127" i="23" s="1"/>
  <c r="D111" i="23"/>
  <c r="D112" i="23" s="1"/>
  <c r="D123" i="22"/>
  <c r="D127" i="22" s="1"/>
  <c r="D111" i="22"/>
  <c r="D112" i="22" s="1"/>
  <c r="D123" i="21"/>
  <c r="D127" i="21" s="1"/>
  <c r="D111" i="21"/>
  <c r="D123" i="20"/>
  <c r="D127" i="20" s="1"/>
  <c r="D111" i="20"/>
  <c r="D112" i="20" s="1"/>
  <c r="D129" i="18"/>
  <c r="D112" i="17"/>
  <c r="D129" i="17" s="1"/>
  <c r="D123" i="16"/>
  <c r="D127" i="16" s="1"/>
  <c r="D111" i="16"/>
  <c r="D112" i="16" s="1"/>
  <c r="D112" i="14"/>
  <c r="D129" i="14" s="1"/>
  <c r="D118" i="41" l="1"/>
  <c r="D128" i="41" s="1"/>
  <c r="D130" i="17"/>
  <c r="D131" i="17" s="1"/>
  <c r="D130" i="29"/>
  <c r="D131" i="29" s="1"/>
  <c r="D130" i="18"/>
  <c r="D131" i="18" s="1"/>
  <c r="D130" i="14"/>
  <c r="D131" i="14" s="1"/>
  <c r="D130" i="27"/>
  <c r="D131" i="27" s="1"/>
  <c r="D130" i="32"/>
  <c r="D131" i="32" s="1"/>
  <c r="D129" i="43"/>
  <c r="D130" i="43" s="1"/>
  <c r="D131" i="43" s="1"/>
  <c r="D115" i="42"/>
  <c r="D116" i="42"/>
  <c r="D117" i="42"/>
  <c r="D115" i="40"/>
  <c r="D117" i="40"/>
  <c r="D116" i="40"/>
  <c r="D112" i="39"/>
  <c r="D129" i="38"/>
  <c r="D130" i="38" s="1"/>
  <c r="D131" i="38" s="1"/>
  <c r="D129" i="34"/>
  <c r="D129" i="36"/>
  <c r="D129" i="19"/>
  <c r="D129" i="37"/>
  <c r="D129" i="33"/>
  <c r="D115" i="32"/>
  <c r="D116" i="32"/>
  <c r="D117" i="32"/>
  <c r="D129" i="31"/>
  <c r="D129" i="30"/>
  <c r="D115" i="29"/>
  <c r="D116" i="29"/>
  <c r="D117" i="29"/>
  <c r="D129" i="28"/>
  <c r="D115" i="27"/>
  <c r="D117" i="27"/>
  <c r="D116" i="27"/>
  <c r="D118" i="26"/>
  <c r="D128" i="26" s="1"/>
  <c r="D129" i="25"/>
  <c r="D129" i="24"/>
  <c r="D129" i="23"/>
  <c r="D129" i="22"/>
  <c r="D112" i="21"/>
  <c r="D129" i="21" s="1"/>
  <c r="D129" i="20"/>
  <c r="D115" i="18"/>
  <c r="D117" i="18"/>
  <c r="D116" i="18"/>
  <c r="D115" i="17"/>
  <c r="D117" i="17"/>
  <c r="D116" i="17"/>
  <c r="D129" i="16"/>
  <c r="D115" i="14"/>
  <c r="D117" i="14"/>
  <c r="D116" i="14"/>
  <c r="D130" i="21" l="1"/>
  <c r="D131" i="21" s="1"/>
  <c r="D130" i="22"/>
  <c r="D131" i="22" s="1"/>
  <c r="D130" i="28"/>
  <c r="D131" i="28" s="1"/>
  <c r="D130" i="30"/>
  <c r="D131" i="30" s="1"/>
  <c r="D130" i="19"/>
  <c r="D131" i="19" s="1"/>
  <c r="D117" i="34"/>
  <c r="D130" i="34"/>
  <c r="D131" i="34" s="1"/>
  <c r="D118" i="42"/>
  <c r="D128" i="42" s="1"/>
  <c r="D130" i="25"/>
  <c r="D131" i="25" s="1"/>
  <c r="D130" i="36"/>
  <c r="D131" i="36" s="1"/>
  <c r="D130" i="31"/>
  <c r="D131" i="31" s="1"/>
  <c r="D130" i="33"/>
  <c r="D131" i="33" s="1"/>
  <c r="D130" i="16"/>
  <c r="D131" i="16" s="1"/>
  <c r="D130" i="23"/>
  <c r="D131" i="23" s="1"/>
  <c r="D130" i="20"/>
  <c r="D131" i="20" s="1"/>
  <c r="D130" i="24"/>
  <c r="D131" i="24" s="1"/>
  <c r="D130" i="37"/>
  <c r="D131" i="37" s="1"/>
  <c r="D115" i="43"/>
  <c r="D116" i="43"/>
  <c r="D117" i="43"/>
  <c r="D115" i="34"/>
  <c r="D118" i="40"/>
  <c r="D128" i="40" s="1"/>
  <c r="D129" i="39"/>
  <c r="D130" i="39" s="1"/>
  <c r="D131" i="39" s="1"/>
  <c r="D115" i="38"/>
  <c r="D117" i="38"/>
  <c r="D116" i="38"/>
  <c r="D116" i="34"/>
  <c r="D117" i="36"/>
  <c r="D116" i="36"/>
  <c r="D115" i="36"/>
  <c r="D116" i="19"/>
  <c r="D115" i="19"/>
  <c r="D117" i="19"/>
  <c r="D115" i="37"/>
  <c r="D117" i="37"/>
  <c r="D116" i="37"/>
  <c r="D115" i="33"/>
  <c r="D117" i="33"/>
  <c r="D116" i="33"/>
  <c r="D118" i="32"/>
  <c r="D128" i="32" s="1"/>
  <c r="D115" i="31"/>
  <c r="D117" i="31"/>
  <c r="D116" i="31"/>
  <c r="D115" i="30"/>
  <c r="D117" i="30"/>
  <c r="D116" i="30"/>
  <c r="D118" i="29"/>
  <c r="D128" i="29" s="1"/>
  <c r="D115" i="28"/>
  <c r="D117" i="28"/>
  <c r="D116" i="28"/>
  <c r="D118" i="27"/>
  <c r="D128" i="27" s="1"/>
  <c r="D115" i="25"/>
  <c r="D117" i="25"/>
  <c r="D116" i="25"/>
  <c r="D115" i="24"/>
  <c r="D117" i="24"/>
  <c r="D116" i="24"/>
  <c r="D115" i="23"/>
  <c r="D116" i="23"/>
  <c r="D117" i="23"/>
  <c r="D115" i="22"/>
  <c r="D117" i="22"/>
  <c r="D116" i="22"/>
  <c r="D115" i="21"/>
  <c r="D117" i="21"/>
  <c r="D116" i="21"/>
  <c r="D115" i="20"/>
  <c r="D117" i="20"/>
  <c r="D116" i="20"/>
  <c r="D118" i="18"/>
  <c r="D128" i="18" s="1"/>
  <c r="D118" i="17"/>
  <c r="D128" i="17" s="1"/>
  <c r="D115" i="16"/>
  <c r="D117" i="16"/>
  <c r="D116" i="16"/>
  <c r="D118" i="14"/>
  <c r="D128" i="14" s="1"/>
  <c r="F13" i="11"/>
  <c r="F12" i="11"/>
  <c r="E53" i="13"/>
  <c r="C113" i="13"/>
  <c r="C118" i="13" s="1"/>
  <c r="D106" i="13"/>
  <c r="D126" i="13" s="1"/>
  <c r="D92" i="13"/>
  <c r="D97" i="13" s="1"/>
  <c r="C86" i="13"/>
  <c r="C74" i="13"/>
  <c r="E54" i="13"/>
  <c r="D53" i="13"/>
  <c r="C48" i="13"/>
  <c r="C36" i="13"/>
  <c r="D23" i="13"/>
  <c r="D28" i="13" s="1"/>
  <c r="D118" i="34" l="1"/>
  <c r="D128" i="34" s="1"/>
  <c r="D118" i="43"/>
  <c r="D128" i="43" s="1"/>
  <c r="D115" i="39"/>
  <c r="D116" i="39"/>
  <c r="D117" i="39"/>
  <c r="D118" i="38"/>
  <c r="D128" i="38" s="1"/>
  <c r="D118" i="36"/>
  <c r="D128" i="36" s="1"/>
  <c r="D118" i="19"/>
  <c r="D128" i="19" s="1"/>
  <c r="D118" i="37"/>
  <c r="D128" i="37" s="1"/>
  <c r="D118" i="33"/>
  <c r="D128" i="33" s="1"/>
  <c r="D118" i="31"/>
  <c r="D128" i="31" s="1"/>
  <c r="D118" i="30"/>
  <c r="D128" i="30" s="1"/>
  <c r="D118" i="28"/>
  <c r="D128" i="28" s="1"/>
  <c r="D118" i="25"/>
  <c r="D128" i="25" s="1"/>
  <c r="D118" i="24"/>
  <c r="D128" i="24" s="1"/>
  <c r="D118" i="23"/>
  <c r="D128" i="23" s="1"/>
  <c r="D118" i="22"/>
  <c r="D128" i="22" s="1"/>
  <c r="D118" i="21"/>
  <c r="D128" i="21" s="1"/>
  <c r="D118" i="20"/>
  <c r="D128" i="20" s="1"/>
  <c r="D118" i="16"/>
  <c r="D128" i="16" s="1"/>
  <c r="D57" i="13"/>
  <c r="D63" i="13" s="1"/>
  <c r="D83" i="13"/>
  <c r="D71" i="13"/>
  <c r="D82" i="13"/>
  <c r="D70" i="13"/>
  <c r="D35" i="13"/>
  <c r="D122" i="13"/>
  <c r="D85" i="13"/>
  <c r="D81" i="13"/>
  <c r="D73" i="13"/>
  <c r="D69" i="13"/>
  <c r="D34" i="13"/>
  <c r="D84" i="13"/>
  <c r="D80" i="13"/>
  <c r="D72" i="13"/>
  <c r="D68" i="13"/>
  <c r="F22" i="11"/>
  <c r="F23" i="11"/>
  <c r="F24" i="11"/>
  <c r="F10" i="11"/>
  <c r="F9" i="11"/>
  <c r="F7" i="11"/>
  <c r="F6" i="11"/>
  <c r="F5" i="11"/>
  <c r="F4" i="11"/>
  <c r="F3" i="11"/>
  <c r="D118" i="39" l="1"/>
  <c r="D128" i="39" s="1"/>
  <c r="D36" i="13"/>
  <c r="D44" i="13" s="1"/>
  <c r="D74" i="13"/>
  <c r="D124" i="13" s="1"/>
  <c r="D86" i="13"/>
  <c r="F11" i="11"/>
  <c r="F14" i="11" s="1"/>
  <c r="F15" i="11" s="1"/>
  <c r="D46" i="13" l="1"/>
  <c r="D45" i="13"/>
  <c r="D61" i="13"/>
  <c r="D42" i="13"/>
  <c r="D43" i="13"/>
  <c r="D40" i="13"/>
  <c r="D47" i="13"/>
  <c r="D41" i="13"/>
  <c r="D125" i="13"/>
  <c r="D96" i="13"/>
  <c r="D98" i="13" s="1"/>
  <c r="D48" i="13" l="1"/>
  <c r="D62" i="13" s="1"/>
  <c r="D64" i="13" s="1"/>
  <c r="D123" i="13" s="1"/>
  <c r="D127" i="13" s="1"/>
  <c r="C113" i="12"/>
  <c r="C118" i="12" s="1"/>
  <c r="D106" i="12"/>
  <c r="D126" i="12" s="1"/>
  <c r="D92" i="12"/>
  <c r="D97" i="12" s="1"/>
  <c r="C86" i="12"/>
  <c r="C74" i="12"/>
  <c r="E54" i="12"/>
  <c r="D53" i="12" s="1"/>
  <c r="C48" i="12"/>
  <c r="C36" i="12"/>
  <c r="D23" i="12"/>
  <c r="D28" i="12" s="1"/>
  <c r="F26" i="11"/>
  <c r="F25" i="11"/>
  <c r="F21" i="11"/>
  <c r="F20" i="11"/>
  <c r="F19" i="11"/>
  <c r="D111" i="13" l="1"/>
  <c r="D112" i="13" s="1"/>
  <c r="D57" i="12"/>
  <c r="D63" i="12" s="1"/>
  <c r="F27" i="11"/>
  <c r="F28" i="11" s="1"/>
  <c r="D122" i="12"/>
  <c r="D85" i="12"/>
  <c r="D81" i="12"/>
  <c r="D73" i="12"/>
  <c r="D69" i="12"/>
  <c r="D34" i="12"/>
  <c r="D84" i="12"/>
  <c r="D80" i="12"/>
  <c r="D72" i="12"/>
  <c r="D68" i="12"/>
  <c r="D83" i="12"/>
  <c r="D71" i="12"/>
  <c r="D82" i="12"/>
  <c r="D70" i="12"/>
  <c r="D35" i="12"/>
  <c r="D129" i="13" l="1"/>
  <c r="D117" i="13" s="1"/>
  <c r="D86" i="12"/>
  <c r="D74" i="12"/>
  <c r="D124" i="12" s="1"/>
  <c r="D36" i="12"/>
  <c r="C113" i="10"/>
  <c r="C118" i="10" s="1"/>
  <c r="D106" i="10"/>
  <c r="D126" i="10" s="1"/>
  <c r="D92" i="10"/>
  <c r="D97" i="10" s="1"/>
  <c r="C86" i="10"/>
  <c r="C74" i="10"/>
  <c r="E54" i="10"/>
  <c r="D53" i="10" s="1"/>
  <c r="C48" i="10"/>
  <c r="C36" i="10"/>
  <c r="D23" i="10"/>
  <c r="D28" i="10" s="1"/>
  <c r="D115" i="13" l="1"/>
  <c r="D116" i="13"/>
  <c r="D130" i="13"/>
  <c r="D131" i="13" s="1"/>
  <c r="D61" i="12"/>
  <c r="D45" i="12"/>
  <c r="D46" i="12"/>
  <c r="D47" i="12"/>
  <c r="D41" i="12"/>
  <c r="D44" i="12"/>
  <c r="D42" i="12"/>
  <c r="D43" i="12"/>
  <c r="D40" i="12"/>
  <c r="D96" i="12"/>
  <c r="D98" i="12" s="1"/>
  <c r="D125" i="12"/>
  <c r="D84" i="10"/>
  <c r="D80" i="10"/>
  <c r="D72" i="10"/>
  <c r="D68" i="10"/>
  <c r="D83" i="10"/>
  <c r="D71" i="10"/>
  <c r="D82" i="10"/>
  <c r="D35" i="10"/>
  <c r="D122" i="10"/>
  <c r="D85" i="10"/>
  <c r="D81" i="10"/>
  <c r="D73" i="10"/>
  <c r="D69" i="10"/>
  <c r="D34" i="10"/>
  <c r="D70" i="10"/>
  <c r="D57" i="10"/>
  <c r="D63" i="10" s="1"/>
  <c r="D118" i="13" l="1"/>
  <c r="D128" i="13" s="1"/>
  <c r="D48" i="12"/>
  <c r="D62" i="12" s="1"/>
  <c r="D64" i="12" s="1"/>
  <c r="D86" i="10"/>
  <c r="D74" i="10"/>
  <c r="D124" i="10" s="1"/>
  <c r="D36" i="10"/>
  <c r="D123" i="12" l="1"/>
  <c r="D127" i="12" s="1"/>
  <c r="D111" i="12"/>
  <c r="D112" i="12" s="1"/>
  <c r="D61" i="10"/>
  <c r="D41" i="10"/>
  <c r="D42" i="10"/>
  <c r="D47" i="10"/>
  <c r="D45" i="10"/>
  <c r="D44" i="10"/>
  <c r="D43" i="10"/>
  <c r="D46" i="10"/>
  <c r="D40" i="10"/>
  <c r="D125" i="10"/>
  <c r="D96" i="10"/>
  <c r="D98" i="10" s="1"/>
  <c r="D129" i="12" l="1"/>
  <c r="D48" i="10"/>
  <c r="D62" i="10" s="1"/>
  <c r="D64" i="10" s="1"/>
  <c r="D130" i="12" l="1"/>
  <c r="D131" i="12" s="1"/>
  <c r="D116" i="12"/>
  <c r="D115" i="12"/>
  <c r="D117" i="12"/>
  <c r="D123" i="10"/>
  <c r="D127" i="10" s="1"/>
  <c r="D111" i="10"/>
  <c r="D112" i="10" s="1"/>
  <c r="D118" i="12" l="1"/>
  <c r="D128" i="12" s="1"/>
  <c r="D129" i="10"/>
  <c r="D130" i="10" s="1"/>
  <c r="D131" i="10" s="1"/>
  <c r="D115" i="10" l="1"/>
  <c r="D117" i="10"/>
  <c r="D116" i="10"/>
  <c r="D118" i="10" l="1"/>
  <c r="D128" i="10" s="1"/>
</calcChain>
</file>

<file path=xl/sharedStrings.xml><?xml version="1.0" encoding="utf-8"?>
<sst xmlns="http://schemas.openxmlformats.org/spreadsheetml/2006/main" count="6103" uniqueCount="161">
  <si>
    <t>PLANILHA DE CUSTOS E FORMAÇÃO DE PREÇOS</t>
  </si>
  <si>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</si>
  <si>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</si>
  <si>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</si>
  <si>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</si>
  <si>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</si>
  <si>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</si>
  <si>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</si>
  <si>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RJ000186/2024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</si>
  <si>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</si>
  <si>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</si>
  <si>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</si>
  <si>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</si>
  <si>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</si>
  <si>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</si>
  <si>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</si>
  <si>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</si>
  <si>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</si>
  <si>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</si>
  <si>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</si>
  <si>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</si>
  <si>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</si>
  <si>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</si>
  <si>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</si>
  <si>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</si>
  <si>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</si>
  <si>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</si>
  <si>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</si>
  <si>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</si>
  <si>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</si>
  <si>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</si>
  <si>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Módulo 2 - Encargos e Benefícios Anuais, Mensais e Diários</t>
  </si>
  <si>
    <t>Submódulo 2.1 - 13º (décimo terceiro) Salário e Adicional de Férias</t>
  </si>
  <si>
    <t>2.1</t>
  </si>
  <si>
    <t>13º (décimo terceiro) Salário e Adicional de Férias</t>
  </si>
  <si>
    <t>13º (décimo terceiro) Salário</t>
  </si>
  <si>
    <t>Adicional de Férias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</si>
  <si>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</si>
  <si>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</si>
  <si>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</si>
  <si>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</si>
  <si>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</si>
  <si>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</si>
  <si>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</si>
  <si>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</si>
  <si>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</si>
  <si>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</si>
  <si>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</si>
  <si>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</si>
  <si>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</si>
  <si>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</si>
  <si>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</si>
  <si>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</si>
  <si>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</si>
  <si>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</si>
  <si>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</si>
  <si>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</si>
  <si>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</si>
  <si>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</si>
  <si>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</si>
  <si>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</si>
  <si>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</si>
  <si>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Aviso Prévio Trabalhado</t>
  </si>
  <si>
    <t>Multa do FGTS e Contribuição Social sobre o Aviso Prévio Trabalhado.</t>
  </si>
  <si>
    <t>Módulo 4 - Custo de Reposição do Profissional Ausente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</si>
  <si>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</si>
  <si>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</si>
  <si>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</si>
  <si>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</si>
  <si>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</si>
  <si>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</si>
  <si>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</si>
  <si>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</si>
  <si>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</si>
  <si>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</si>
  <si>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</si>
  <si>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</si>
  <si>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</si>
  <si>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</si>
  <si>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</si>
  <si>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</si>
  <si>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</si>
  <si>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</si>
  <si>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</si>
  <si>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</si>
  <si>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</si>
  <si>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</si>
  <si>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</t>
  </si>
  <si>
    <t>SIMPLES NACIONAL</t>
  </si>
  <si>
    <t>C.2. Tributos Estaduais (especificar)</t>
  </si>
  <si>
    <t>C.3. Tributos Municipais ISSQN</t>
  </si>
  <si>
    <t>Mão de obra vinculada à execução contratual (valor por empregado)</t>
  </si>
  <si>
    <t>Subtotal (A + B +C+ D+E)</t>
  </si>
  <si>
    <t>Módulo 6 – Custos Indiretos, Tributos e Lucro</t>
  </si>
  <si>
    <t xml:space="preserve">Valor Mensal por Empregado </t>
  </si>
  <si>
    <t>MÓDULO 1 - COMPOSIÇÃO DA REMUNERAÇÃO</t>
  </si>
  <si>
    <t>TOTAL DO MÓDULO 1</t>
  </si>
  <si>
    <t>TOTAL SUBMÓDULO 2.1</t>
  </si>
  <si>
    <t>Submódulo 2.2 - GPS, FGTS e Outras Contribuições</t>
  </si>
  <si>
    <t>TOTAL SUBMÓDULO 2.2</t>
  </si>
  <si>
    <t>TOTAL SUBMÓDULO 2.3</t>
  </si>
  <si>
    <t>TOTAL DO MÓDULO 2</t>
  </si>
  <si>
    <t>TOTAL DO MÓDULO 3</t>
  </si>
  <si>
    <t>Submódulo 4.1 - Substituto nas Ausências Legais</t>
  </si>
  <si>
    <t>TOTAL SUBMÓDULO 4.1</t>
  </si>
  <si>
    <t>Submódulo 4.2 - Substituto na Intrajornada</t>
  </si>
  <si>
    <t>TOTAL SUBMÓDULO 4.2</t>
  </si>
  <si>
    <t>TOTAL DO MÓDULO 4</t>
  </si>
  <si>
    <t>TOTAL DO MÓDULO 5</t>
  </si>
  <si>
    <t>TOTAL DO MÓDULO 6</t>
  </si>
  <si>
    <t>QUADRO-RESUMO DO CUSTO POR EMPREGADO</t>
  </si>
  <si>
    <t>ITEM</t>
  </si>
  <si>
    <t>VALOR TOTAL</t>
  </si>
  <si>
    <t xml:space="preserve">Transporte </t>
  </si>
  <si>
    <t xml:space="preserve">Auxílio-Refeição/Alimentação  </t>
  </si>
  <si>
    <t xml:space="preserve">Auxílio Familiar </t>
  </si>
  <si>
    <t xml:space="preserve">Triênio </t>
  </si>
  <si>
    <t xml:space="preserve">Outros (especificar) Seguro de Vida e Funeral </t>
  </si>
  <si>
    <t>Vigilante Desarmado</t>
  </si>
  <si>
    <t xml:space="preserve">Vigilante Desarmado </t>
  </si>
  <si>
    <t>Rio de Janeiro</t>
  </si>
  <si>
    <t>5173-30</t>
  </si>
  <si>
    <t>ESPECIFICAÇÃO EQUIPAMENTO</t>
  </si>
  <si>
    <t>UNIDADE</t>
  </si>
  <si>
    <t>VALOR UNITÁRIO</t>
  </si>
  <si>
    <t>Unidade</t>
  </si>
  <si>
    <t>UNIFORMES</t>
  </si>
  <si>
    <t>Conjunto completo do tipo calça e blazer com emblema da empresa no lado esquerdo superior do blazer, confeccionado em tecido Oxford, na cor preta</t>
  </si>
  <si>
    <t>Jaqueta em tecido nylon impermeável, na cor preta com emblema da empresa</t>
  </si>
  <si>
    <t>Camisa manga comprida, confeccionada no tecido Poliéster, na cor branca</t>
  </si>
  <si>
    <t>Cinto com fivela, em couro, na cor preta</t>
  </si>
  <si>
    <t>Meia social, em algodão/ poliamida, na cor preta</t>
  </si>
  <si>
    <t>Gravata, na cor vermelha</t>
  </si>
  <si>
    <t>Crachá com identificação, em PVC</t>
  </si>
  <si>
    <t>Sapato em couro, na cor preta</t>
  </si>
  <si>
    <t>Capa de chuva</t>
  </si>
  <si>
    <t>Distintivo tipo broche</t>
  </si>
  <si>
    <t>Livro de Ocorrência</t>
  </si>
  <si>
    <t>Lanterna</t>
  </si>
  <si>
    <t>Pilhas para lanterna</t>
  </si>
  <si>
    <t>Radiotransmissores</t>
  </si>
  <si>
    <t>Prancheta</t>
  </si>
  <si>
    <t>Caneta</t>
  </si>
  <si>
    <t>Lápis</t>
  </si>
  <si>
    <t>Borracha</t>
  </si>
  <si>
    <t>Régua</t>
  </si>
  <si>
    <t>VALOR POR VIGILANTE</t>
  </si>
  <si>
    <t xml:space="preserve">EQUIPAMENTOS </t>
  </si>
  <si>
    <t>Colaboradores</t>
  </si>
  <si>
    <t>Aux. Doença</t>
  </si>
  <si>
    <t>QUANTIDADE ANUAL</t>
  </si>
  <si>
    <t>**</t>
  </si>
  <si>
    <t>Equipamento</t>
  </si>
  <si>
    <t>Quant Anual</t>
  </si>
  <si>
    <t>Valor Unit</t>
  </si>
  <si>
    <t>Valor Por Vigilante Mensal</t>
  </si>
  <si>
    <t xml:space="preserve">RADIO TRANSMISSOR MENEZE CORTE </t>
  </si>
  <si>
    <t>RADIO TRANSMISSOR SEDE</t>
  </si>
  <si>
    <t>RADIO TRANSMISSOR MEIER / SANTA CRUZ</t>
  </si>
  <si>
    <t xml:space="preserve">Valor Mensal por Total </t>
  </si>
  <si>
    <t>Valor Mensal Global (24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</si>
</sst>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000%"/>
    <numFmt numFmtId="166" formatCode="_(* #,##0.00_);_(* \(#,##0.00\);_(* \-??_);_(@_)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indexed="64"/>
      <name val="Calibri"/>
      <family val="2"/>
      <scheme val="minor"/>
    </font>
    <font>
      <b/>
      <sz val="12"/>
      <name val="Times New Roman"/>
      <family val="1"/>
    </font>
    <font>
      <sz val="12"/>
      <color indexed="64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2" fillId="0" borderId="0"/>
    <xf numFmtId="166" fontId="12" fillId="0" borderId="0" applyFill="0" applyBorder="0" applyAlignment="0" applyProtection="0"/>
  </cellStyleXfs>
  <cellXfs count="70">
    <xf numFmtId="0" fontId="0" fillId="0" borderId="0" xfId="0"/>
    <xf numFmtId="0" fontId="6" fillId="0" borderId="9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3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3" fontId="3" fillId="0" borderId="15" xfId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9" fontId="3" fillId="0" borderId="15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3" fillId="0" borderId="15" xfId="0" applyNumberFormat="1" applyFont="1" applyBorder="1" applyAlignment="1">
      <alignment horizontal="center" vertical="center" wrapText="1"/>
    </xf>
    <xf numFmtId="43" fontId="3" fillId="0" borderId="15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3" fillId="0" borderId="18" xfId="1" applyFont="1" applyBorder="1" applyAlignment="1">
      <alignment horizontal="center" vertical="center" wrapText="1"/>
    </xf>
    <xf numFmtId="10" fontId="3" fillId="4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justify" vertical="center" wrapText="1"/>
    </xf>
    <xf numFmtId="43" fontId="3" fillId="0" borderId="15" xfId="0" applyNumberFormat="1" applyFont="1" applyBorder="1" applyAlignment="1">
      <alignment horizontal="left" vertical="top" wrapText="1"/>
    </xf>
    <xf numFmtId="10" fontId="10" fillId="0" borderId="15" xfId="0" applyNumberFormat="1" applyFont="1" applyBorder="1" applyAlignment="1">
      <alignment horizontal="center" vertical="center" wrapText="1"/>
    </xf>
    <xf numFmtId="164" fontId="3" fillId="0" borderId="19" xfId="2" applyNumberFormat="1" applyFont="1" applyBorder="1" applyAlignment="1">
      <alignment horizontal="right"/>
    </xf>
    <xf numFmtId="0" fontId="7" fillId="0" borderId="13" xfId="0" applyFont="1" applyBorder="1" applyAlignment="1">
      <alignment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3" fontId="3" fillId="0" borderId="15" xfId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3" fontId="11" fillId="0" borderId="0" xfId="0" applyNumberFormat="1" applyFont="1" applyAlignment="1">
      <alignment horizontal="left" wrapText="1"/>
    </xf>
    <xf numFmtId="44" fontId="10" fillId="0" borderId="15" xfId="0" applyNumberFormat="1" applyFont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/>
    <xf numFmtId="167" fontId="3" fillId="0" borderId="1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4" fontId="6" fillId="0" borderId="9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4" fontId="6" fillId="0" borderId="6" xfId="3" applyNumberFormat="1" applyFont="1" applyBorder="1" applyAlignment="1">
      <alignment horizontal="center" vertical="center"/>
    </xf>
    <xf numFmtId="44" fontId="6" fillId="0" borderId="8" xfId="3" applyNumberFormat="1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9" xfId="0" applyBorder="1" applyAlignment="1">
      <alignment horizontal="center"/>
    </xf>
  </cellXfs>
  <cellStyles count="6">
    <cellStyle name="Moeda" xfId="2" builtinId="4"/>
    <cellStyle name="Normal" xfId="0" builtinId="0"/>
    <cellStyle name="Normal 2" xfId="3" xr:uid="{43C1DB16-7879-4FBF-8A59-38D42FD34640}"/>
    <cellStyle name="Normal 2 2 2" xfId="4" xr:uid="{233BB76B-090E-4CD8-B80F-9C2B4D4AF792}"/>
    <cellStyle name="Vírgula" xfId="1" builtinId="3"/>
    <cellStyle name="Vírgula 2" xfId="5" xr:uid="{304EC3EC-2E23-4FA6-B712-F7EAC435A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2038-9D14-46F8-9220-BA568A613A41}">
  <dimension ref="A1:E131"/>
  <sheetViews>
    <sheetView tabSelected="1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4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2206.3804853416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124.49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25.183555232658001</v>
      </c>
    </row>
    <row r="112" spans="1:4" ht="16.5" thickBot="1" x14ac:dyDescent="0.3">
      <c r="A112" s="8" t="s">
        <v>4</v>
      </c>
      <c r="B112" s="9" t="s">
        <v>85</v>
      </c>
      <c r="C112" s="26">
        <v>2.41E-2</v>
      </c>
      <c r="D112" s="10">
        <f>SUM(D28+D64+D74+D98+D106+D111)*C112</f>
        <v>121.99165990251862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36.885890203430812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170.24257016968068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283.73761694946779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638.04129245775584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2206.3804853416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124.49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5036.7110465316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638.04129245775584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5674.7523389893558</v>
      </c>
    </row>
    <row r="130" spans="1:4" ht="16.5" thickBot="1" x14ac:dyDescent="0.3">
      <c r="A130" s="65" t="s">
        <v>159</v>
      </c>
      <c r="B130" s="66"/>
      <c r="C130" s="9"/>
      <c r="D130" s="28">
        <f>D129*C10</f>
        <v>22699.009355957423</v>
      </c>
    </row>
    <row r="131" spans="1:4" ht="16.5" thickBot="1" x14ac:dyDescent="0.3">
      <c r="A131" s="65" t="s">
        <v>160</v>
      </c>
      <c r="B131" s="66"/>
      <c r="C131" s="9"/>
      <c r="D131" s="28">
        <f>D130*24</f>
        <v>544776.22454297822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20E-7E35-419B-A785-810A2841E32A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18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2206.3804853416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25.168555232658001</v>
      </c>
    </row>
    <row r="112" spans="1:4" ht="16.5" thickBot="1" x14ac:dyDescent="0.3">
      <c r="A112" s="8" t="s">
        <v>4</v>
      </c>
      <c r="B112" s="9" t="s">
        <v>85</v>
      </c>
      <c r="C112" s="26">
        <f>'MEIER E SANTA CRUZ DIURNO 12X36'!C112</f>
        <v>2.41E-2</v>
      </c>
      <c r="D112" s="10">
        <f>SUM(D28+D64+D74+D98+D106+D111)*C112</f>
        <v>121.91899840251862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36.863919979292888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170.14116913519794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283.56861522532989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637.6612579749974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2206.3804853416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5033.7110465316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637.6612579749974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5671.3723045065981</v>
      </c>
    </row>
    <row r="130" spans="1:4" ht="16.5" thickBot="1" x14ac:dyDescent="0.3">
      <c r="A130" s="65" t="s">
        <v>159</v>
      </c>
      <c r="B130" s="66"/>
      <c r="C130" s="9"/>
      <c r="D130" s="28">
        <f>D129*C10</f>
        <v>102084.70148111877</v>
      </c>
    </row>
    <row r="131" spans="1:4" ht="16.5" thickBot="1" x14ac:dyDescent="0.3">
      <c r="A131" s="65" t="s">
        <v>160</v>
      </c>
      <c r="B131" s="66"/>
      <c r="C131" s="9"/>
      <c r="D131" s="28">
        <f>D130*24</f>
        <v>2450032.8355468502</v>
      </c>
    </row>
  </sheetData>
  <mergeCells count="46">
    <mergeCell ref="A130:B130"/>
    <mergeCell ref="A131:B131"/>
    <mergeCell ref="A10:A11"/>
    <mergeCell ref="B10:B11"/>
    <mergeCell ref="C10:D11"/>
    <mergeCell ref="A92:B92"/>
    <mergeCell ref="A38:D38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1:D1"/>
    <mergeCell ref="A2:D2"/>
    <mergeCell ref="C3:D3"/>
    <mergeCell ref="C4:D4"/>
    <mergeCell ref="C5:D5"/>
    <mergeCell ref="C6:D6"/>
    <mergeCell ref="A8:D8"/>
    <mergeCell ref="C9:D9"/>
    <mergeCell ref="A36:B36"/>
    <mergeCell ref="A13:D13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88:D88"/>
    <mergeCell ref="A120:D120"/>
    <mergeCell ref="A127:B127"/>
    <mergeCell ref="A129:B129"/>
    <mergeCell ref="A94:D94"/>
    <mergeCell ref="A98:B98"/>
    <mergeCell ref="A100:D100"/>
    <mergeCell ref="A106:B106"/>
    <mergeCell ref="A108:D108"/>
    <mergeCell ref="A118:B1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0C9F-3E9C-481B-851C-F4370083DACC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18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2374.1852050216003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27.586951360758</v>
      </c>
    </row>
    <row r="112" spans="1:4" ht="16.5" thickBot="1" x14ac:dyDescent="0.3">
      <c r="A112" s="8" t="s">
        <v>4</v>
      </c>
      <c r="B112" s="9" t="s">
        <v>85</v>
      </c>
      <c r="C112" s="26">
        <f>'MEIER E SANTA CRUZ NOTURN 12X36'!C112</f>
        <v>1.4800000000000001E-2</v>
      </c>
      <c r="D112" s="10">
        <f>SUM(D28+D64+D74+D98+D106+D111)*C112</f>
        <v>82.065662907982897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40.039166679509805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184.79615390542989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307.99358984238319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642.48152469606384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2374.1852050216003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5517.3902721515997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642.48152469606384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6159.8717968476631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110877.69234325794</v>
      </c>
    </row>
    <row r="131" spans="1:4" ht="16.5" thickBot="1" x14ac:dyDescent="0.3">
      <c r="A131" s="65" t="s">
        <v>160</v>
      </c>
      <c r="B131" s="66"/>
      <c r="C131" s="9"/>
      <c r="D131" s="28">
        <f>D130*24</f>
        <v>2661064.6162381903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6D2B-045E-4AFC-915F-AB5C60AA5534}">
  <dimension ref="A1:E131"/>
  <sheetViews>
    <sheetView topLeftCell="A107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5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8.55*2*22-(D22*6%)</f>
        <v>261.05940000000004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31.46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1003.0394000000002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1003.0394000000002</v>
      </c>
    </row>
    <row r="64" spans="1:5" ht="16.5" thickBot="1" x14ac:dyDescent="0.3">
      <c r="A64" s="65" t="s">
        <v>101</v>
      </c>
      <c r="B64" s="66"/>
      <c r="C64" s="19"/>
      <c r="D64" s="15">
        <f>SUM(D61:D63)</f>
        <v>2539.8404853416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26.835855232657995</v>
      </c>
    </row>
    <row r="112" spans="1:4" ht="16.5" thickBot="1" x14ac:dyDescent="0.3">
      <c r="A112" s="8" t="s">
        <v>4</v>
      </c>
      <c r="B112" s="9" t="s">
        <v>85</v>
      </c>
      <c r="C112" s="26">
        <f>'MEIER E SANTA CRUZ 44H'!C112</f>
        <v>1.5299999999999999E-2</v>
      </c>
      <c r="D112" s="10">
        <f>SUM(D28+D64+D74+D98+D106+D111)*C112</f>
        <v>82.528305596993135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38.968230813188967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179.8533729839491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299.7556216399152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627.9413862667044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2539.8404853416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5367.1710465315991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627.9413862667044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5995.1124327983034</v>
      </c>
    </row>
    <row r="130" spans="1:4" ht="16.5" thickBot="1" x14ac:dyDescent="0.3">
      <c r="A130" s="65" t="s">
        <v>159</v>
      </c>
      <c r="B130" s="66"/>
      <c r="C130" s="9"/>
      <c r="D130" s="28">
        <f>D129*C10</f>
        <v>29975.562163991519</v>
      </c>
    </row>
    <row r="131" spans="1:4" ht="16.5" thickBot="1" x14ac:dyDescent="0.3">
      <c r="A131" s="65" t="s">
        <v>160</v>
      </c>
      <c r="B131" s="66"/>
      <c r="C131" s="9"/>
      <c r="D131" s="28">
        <f>D130*24</f>
        <v>719413.49193579645</v>
      </c>
    </row>
  </sheetData>
  <mergeCells count="46">
    <mergeCell ref="A130:B130"/>
    <mergeCell ref="A131:B131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06C1-B287-4348-A993-DCB3E714D692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4.4*2*15-(D22*6%)</f>
        <v>16.859400000000008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545.07940000000008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545.07940000000008</v>
      </c>
    </row>
    <row r="64" spans="1:5" ht="16.5" thickBot="1" x14ac:dyDescent="0.3">
      <c r="A64" s="65" t="s">
        <v>101</v>
      </c>
      <c r="B64" s="66"/>
      <c r="C64" s="19"/>
      <c r="D64" s="15">
        <f>SUM(D61:D63)</f>
        <v>2081.8804853416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24.546055232658002</v>
      </c>
    </row>
    <row r="112" spans="1:4" ht="16.5" thickBot="1" x14ac:dyDescent="0.3">
      <c r="A112" s="8" t="s">
        <v>4</v>
      </c>
      <c r="B112" s="9" t="s">
        <v>85</v>
      </c>
      <c r="C112" s="26">
        <f>'SEG DESARMADO DIURNO'!C112</f>
        <v>2.41E-2</v>
      </c>
      <c r="D112" s="10">
        <f>SUM(D28+D64+D74+D98+D106+D111)*C112</f>
        <v>118.90354615251862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6.6500000000000004E-2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35.181889889083067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162.37795333422955</v>
      </c>
    </row>
    <row r="117" spans="1:4" ht="16.5" thickBot="1" x14ac:dyDescent="0.3">
      <c r="A117" s="8"/>
      <c r="B117" s="9" t="s">
        <v>90</v>
      </c>
      <c r="C117" s="14">
        <v>0.03</v>
      </c>
      <c r="D117" s="10">
        <f>D129*C117</f>
        <v>162.37795333422955</v>
      </c>
    </row>
    <row r="118" spans="1:4" ht="16.5" thickBot="1" x14ac:dyDescent="0.3">
      <c r="A118" s="65" t="s">
        <v>109</v>
      </c>
      <c r="B118" s="66"/>
      <c r="C118" s="14">
        <f>SUM(C111:C113)</f>
        <v>9.5600000000000004E-2</v>
      </c>
      <c r="D118" s="10">
        <f>SUM(D111:D117)</f>
        <v>503.38739794271874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2081.8804853416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4909.2110465316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503.38739794271874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5412.5984444743181</v>
      </c>
    </row>
    <row r="130" spans="1:4" ht="16.5" thickBot="1" x14ac:dyDescent="0.3">
      <c r="A130" s="65" t="s">
        <v>159</v>
      </c>
      <c r="B130" s="66"/>
      <c r="C130" s="9"/>
      <c r="D130" s="28">
        <f>D129*C10</f>
        <v>10825.196888948636</v>
      </c>
    </row>
    <row r="131" spans="1:4" ht="16.5" thickBot="1" x14ac:dyDescent="0.3">
      <c r="A131" s="65" t="s">
        <v>160</v>
      </c>
      <c r="B131" s="66"/>
      <c r="C131" s="9"/>
      <c r="D131" s="28">
        <f>D130*24</f>
        <v>259804.72533476725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0426-719E-48EA-B99A-360BFB9E5ECB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4.4*2*15-(D22*6%)</f>
        <v>16.859400000000008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545.07940000000008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545.07940000000008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2249.6852050216003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26.964451360757998</v>
      </c>
    </row>
    <row r="112" spans="1:4" ht="16.5" thickBot="1" x14ac:dyDescent="0.3">
      <c r="A112" s="8" t="s">
        <v>4</v>
      </c>
      <c r="B112" s="9" t="s">
        <v>85</v>
      </c>
      <c r="C112" s="26">
        <f>'SEG DESARMADO NOTURNO'!C112</f>
        <v>1.4800000000000001E-2</v>
      </c>
      <c r="D112" s="10">
        <f>SUM(D28+D64+D74+D98+D106+D111)*C112</f>
        <v>80.213849907982905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6.6500000000000004E-2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38.297210205926312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176.756354796583</v>
      </c>
    </row>
    <row r="117" spans="1:4" ht="16.5" thickBot="1" x14ac:dyDescent="0.3">
      <c r="A117" s="8"/>
      <c r="B117" s="9" t="s">
        <v>90</v>
      </c>
      <c r="C117" s="14">
        <v>0.03</v>
      </c>
      <c r="D117" s="10">
        <f>D129*C117</f>
        <v>176.756354796583</v>
      </c>
    </row>
    <row r="118" spans="1:4" ht="16.5" thickBot="1" x14ac:dyDescent="0.3">
      <c r="A118" s="65" t="s">
        <v>109</v>
      </c>
      <c r="B118" s="66"/>
      <c r="C118" s="14">
        <f>SUM(C111:C113)</f>
        <v>8.6300000000000002E-2</v>
      </c>
      <c r="D118" s="10">
        <f>SUM(D111:D117)</f>
        <v>498.98822106783325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2249.6852050216003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5392.8902721515997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498.98822106783325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5891.878493219433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11783.756986438866</v>
      </c>
    </row>
    <row r="131" spans="1:4" ht="16.5" thickBot="1" x14ac:dyDescent="0.3">
      <c r="A131" s="65" t="s">
        <v>160</v>
      </c>
      <c r="B131" s="66"/>
      <c r="C131" s="9"/>
      <c r="D131" s="28">
        <f>D130*24</f>
        <v>282810.1676745328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40AD-41D0-4BC6-86EA-2564AD70F773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5.15*2*15-(D22*6%)</f>
        <v>39.359400000000008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567.57939999999996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567.57939999999996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2104.3804853416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24.658555232657999</v>
      </c>
    </row>
    <row r="112" spans="1:4" ht="16.5" thickBot="1" x14ac:dyDescent="0.3">
      <c r="A112" s="8" t="s">
        <v>4</v>
      </c>
      <c r="B112" s="9" t="s">
        <v>85</v>
      </c>
      <c r="C112" s="26">
        <f>'RESENDE DIURNO 12X36H'!C112</f>
        <v>2.41E-2</v>
      </c>
      <c r="D112" s="10">
        <f>SUM(D28+D64+D74+D98+D106+D111)*C112</f>
        <v>119.44850740251862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36.116932358603222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166.69353396278413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277.82255660464023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624.74008556120418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2104.3804853416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4931.7110465316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624.74008556120418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5556.4511320928041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11112.902264185608</v>
      </c>
    </row>
    <row r="131" spans="1:4" ht="16.5" thickBot="1" x14ac:dyDescent="0.3">
      <c r="A131" s="65" t="s">
        <v>160</v>
      </c>
      <c r="B131" s="66"/>
      <c r="C131" s="9"/>
      <c r="D131" s="28">
        <f>D130*24</f>
        <v>266709.65434045461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D732-4D15-477E-BC47-5D93805F8290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5.15*2*15-(D22*6%)</f>
        <v>39.359400000000008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567.57939999999996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567.57939999999996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2272.1852050216003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27.076951360757999</v>
      </c>
    </row>
    <row r="112" spans="1:4" ht="16.5" thickBot="1" x14ac:dyDescent="0.3">
      <c r="A112" s="8" t="s">
        <v>4</v>
      </c>
      <c r="B112" s="9" t="s">
        <v>85</v>
      </c>
      <c r="C112" s="26">
        <f>'RESENDE NOTURNO 12X36H'!C112</f>
        <v>1.4800000000000001E-2</v>
      </c>
      <c r="D112" s="10">
        <f>SUM(D28+D64+D74+D98+D106+D111)*C112</f>
        <v>80.548514907982906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39.298962561283211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181.37982720592251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302.29971200987092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630.60396804581751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2272.1852050216003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5415.3902721515997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630.60396804581751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6045.9942401974176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12091.988480394835</v>
      </c>
    </row>
    <row r="131" spans="1:4" ht="16.5" thickBot="1" x14ac:dyDescent="0.3">
      <c r="A131" s="65" t="s">
        <v>160</v>
      </c>
      <c r="B131" s="66"/>
      <c r="C131" s="9"/>
      <c r="D131" s="28">
        <f>D130*24</f>
        <v>290207.72352947603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433-FF30-4158-A12D-FF1EF636236F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4.5*2*15-(D22*6%)</f>
        <v>19.859400000000008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548.07940000000008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548.07940000000008</v>
      </c>
    </row>
    <row r="64" spans="1:5" ht="16.5" thickBot="1" x14ac:dyDescent="0.3">
      <c r="A64" s="65" t="s">
        <v>101</v>
      </c>
      <c r="B64" s="66"/>
      <c r="C64" s="19"/>
      <c r="D64" s="15">
        <f>SUM(D61:D63)</f>
        <v>2084.8804853416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24.561055232657999</v>
      </c>
    </row>
    <row r="112" spans="1:4" ht="16.5" thickBot="1" x14ac:dyDescent="0.3">
      <c r="A112" s="8" t="s">
        <v>4</v>
      </c>
      <c r="B112" s="9" t="s">
        <v>85</v>
      </c>
      <c r="C112" s="26">
        <f>'PETROPOLIS DIURNO 12X36H'!C112</f>
        <v>2.41E-2</v>
      </c>
      <c r="D112" s="10">
        <f>SUM(D28+D64+D74+D98+D106+D111)*C112</f>
        <v>118.97620765251861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35.974125901706671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166.0344272386462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276.72404539774368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622.26986142327314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2084.8804853416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4912.2110465316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622.26986142327314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5534.4809079548731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11068.961815909746</v>
      </c>
    </row>
    <row r="131" spans="1:4" ht="16.5" thickBot="1" x14ac:dyDescent="0.3">
      <c r="A131" s="65" t="s">
        <v>160</v>
      </c>
      <c r="B131" s="66"/>
      <c r="C131" s="9"/>
      <c r="D131" s="28">
        <f>D130*24</f>
        <v>265655.08358183393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77D8-E4FF-431B-9BC9-79D52A50ADA6}">
  <dimension ref="A1:E131"/>
  <sheetViews>
    <sheetView topLeftCell="A103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4.5*2*15-(D22*6%)</f>
        <v>19.859400000000008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548.07940000000008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548.07940000000008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2252.6852050216003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26.979451360757999</v>
      </c>
    </row>
    <row r="112" spans="1:4" ht="16.5" thickBot="1" x14ac:dyDescent="0.3">
      <c r="A112" s="8" t="s">
        <v>4</v>
      </c>
      <c r="B112" s="9" t="s">
        <v>85</v>
      </c>
      <c r="C112" s="26">
        <f>'PETROPOLIS NOTURNO 12X36H'!C112</f>
        <v>1.4800000000000001E-2</v>
      </c>
      <c r="D112" s="10">
        <f>SUM(D28+D64+D74+D98+D106+D111)*C112</f>
        <v>80.258471907982894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39.157452950445773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180.72670592513433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301.21117654189055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628.33325868621159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2252.6852050216003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5395.8902721515997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628.33325868621159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6024.2235308378113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12048.447061675623</v>
      </c>
    </row>
    <row r="131" spans="1:4" ht="16.5" thickBot="1" x14ac:dyDescent="0.3">
      <c r="A131" s="65" t="s">
        <v>160</v>
      </c>
      <c r="B131" s="66"/>
      <c r="C131" s="9"/>
      <c r="D131" s="28">
        <f>D130*24</f>
        <v>289162.72948021494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3ED3-5A2D-4005-BA93-A74052DCFB94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6.95*2*15-(D22*6%)</f>
        <v>93.359400000000008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621.57939999999996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621.57939999999996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2158.3804853416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24.928555232657999</v>
      </c>
    </row>
    <row r="112" spans="1:4" ht="16.5" thickBot="1" x14ac:dyDescent="0.3">
      <c r="A112" s="8" t="s">
        <v>4</v>
      </c>
      <c r="B112" s="9" t="s">
        <v>85</v>
      </c>
      <c r="C112" s="26">
        <f>'TRES RIOS DIURNO 12X36H'!C112</f>
        <v>2.41E-2</v>
      </c>
      <c r="D112" s="10">
        <f>SUM(D28+D64+D74+D98+D106+D111)*C112</f>
        <v>120.75641440251863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7.6499999999999999E-2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36.117026643296207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166.69396912290557</v>
      </c>
    </row>
    <row r="117" spans="1:4" ht="16.5" thickBot="1" x14ac:dyDescent="0.3">
      <c r="A117" s="8"/>
      <c r="B117" s="9" t="s">
        <v>90</v>
      </c>
      <c r="C117" s="14">
        <v>0.04</v>
      </c>
      <c r="D117" s="10">
        <f>D129*C117</f>
        <v>222.25862549720745</v>
      </c>
    </row>
    <row r="118" spans="1:4" ht="16.5" thickBot="1" x14ac:dyDescent="0.3">
      <c r="A118" s="65" t="s">
        <v>109</v>
      </c>
      <c r="B118" s="66"/>
      <c r="C118" s="14">
        <f>SUM(C111:C113)</f>
        <v>0.1056</v>
      </c>
      <c r="D118" s="10">
        <f>SUM(D111:D117)</f>
        <v>570.75459089858577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2158.3804853416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4985.7110465316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570.75459089858577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5556.4656374301858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11112.931274860372</v>
      </c>
    </row>
    <row r="131" spans="1:4" ht="16.5" thickBot="1" x14ac:dyDescent="0.3">
      <c r="A131" s="65" t="s">
        <v>160</v>
      </c>
      <c r="B131" s="66"/>
      <c r="C131" s="9"/>
      <c r="D131" s="28">
        <f>D130*24</f>
        <v>266710.35059664893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E569-24FD-4C24-B134-6478B2999589}">
  <dimension ref="A1:E131"/>
  <sheetViews>
    <sheetView topLeftCell="A100" workbookViewId="0">
      <selection activeCell="B122" sqref="B122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4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2374.1852050216003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124.49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27.601951360757997</v>
      </c>
    </row>
    <row r="112" spans="1:4" ht="16.5" thickBot="1" x14ac:dyDescent="0.3">
      <c r="A112" s="8" t="s">
        <v>4</v>
      </c>
      <c r="B112" s="9" t="s">
        <v>85</v>
      </c>
      <c r="C112" s="26">
        <v>1.4800000000000001E-2</v>
      </c>
      <c r="D112" s="10">
        <f>SUM(D28+D64+D74+D98+D106+D111)*C112</f>
        <v>82.110284907982901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40.060937388869412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184.89663410247422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308.16105683745707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642.83086459754156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2374.1852050216003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124.49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5520.3902721515997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642.83086459754156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6163.2211367491409</v>
      </c>
    </row>
    <row r="130" spans="1:4" ht="16.5" thickBot="1" x14ac:dyDescent="0.3">
      <c r="A130" s="65" t="s">
        <v>159</v>
      </c>
      <c r="B130" s="66"/>
      <c r="C130" s="9"/>
      <c r="D130" s="28">
        <f>D129*C10</f>
        <v>24652.884546996564</v>
      </c>
    </row>
    <row r="131" spans="1:4" ht="16.5" thickBot="1" x14ac:dyDescent="0.3">
      <c r="A131" s="65" t="s">
        <v>160</v>
      </c>
      <c r="B131" s="66"/>
      <c r="C131" s="9"/>
      <c r="D131" s="28">
        <f>D130*24</f>
        <v>591669.22912791756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E881-0EC4-4BEA-8ADF-F54DEFC88DC7}">
  <dimension ref="A1:E131"/>
  <sheetViews>
    <sheetView topLeftCell="A97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6.95*2*15-(D22*6%)</f>
        <v>93.359400000000008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621.57939999999996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621.57939999999996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2326.1852050216003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27.346951360757998</v>
      </c>
    </row>
    <row r="112" spans="1:4" ht="16.5" thickBot="1" x14ac:dyDescent="0.3">
      <c r="A112" s="8" t="s">
        <v>4</v>
      </c>
      <c r="B112" s="9" t="s">
        <v>85</v>
      </c>
      <c r="C112" s="26">
        <f>'TRES RIOS NOTURNO 12X36H'!C112</f>
        <v>1.4800000000000001E-2</v>
      </c>
      <c r="D112" s="10">
        <f>SUM(D28+D64+D74+D98+D106+D111)*C112</f>
        <v>81.351710907982891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7.6499999999999999E-2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39.26104826608794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181.2048381511751</v>
      </c>
    </row>
    <row r="117" spans="1:4" ht="16.5" thickBot="1" x14ac:dyDescent="0.3">
      <c r="A117" s="8"/>
      <c r="B117" s="9" t="s">
        <v>90</v>
      </c>
      <c r="C117" s="14">
        <v>0.04</v>
      </c>
      <c r="D117" s="10">
        <f>D129*C117</f>
        <v>241.60645086823348</v>
      </c>
    </row>
    <row r="118" spans="1:4" ht="16.5" thickBot="1" x14ac:dyDescent="0.3">
      <c r="A118" s="65" t="s">
        <v>109</v>
      </c>
      <c r="B118" s="66"/>
      <c r="C118" s="14">
        <f>SUM(C111:C113)</f>
        <v>9.6299999999999997E-2</v>
      </c>
      <c r="D118" s="10">
        <f>SUM(D111:D117)</f>
        <v>570.77099955423751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2326.1852050216003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5469.3902721515997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570.77099955423751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6040.161271705837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12080.322543411674</v>
      </c>
    </row>
    <row r="131" spans="1:4" ht="16.5" thickBot="1" x14ac:dyDescent="0.3">
      <c r="A131" s="65" t="s">
        <v>160</v>
      </c>
      <c r="B131" s="66"/>
      <c r="C131" s="9"/>
      <c r="D131" s="28">
        <f>D130*24</f>
        <v>289927.74104188016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9B36-91FC-4042-A4C3-B0439AAE2814}">
  <dimension ref="A1:E131"/>
  <sheetViews>
    <sheetView topLeftCell="A112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5.4*2*15-(D22*6%)</f>
        <v>46.859400000000008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575.07939999999996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575.07939999999996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2111.8804853416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24.696055232658001</v>
      </c>
    </row>
    <row r="112" spans="1:4" ht="16.5" thickBot="1" x14ac:dyDescent="0.3">
      <c r="A112" s="8" t="s">
        <v>4</v>
      </c>
      <c r="B112" s="9" t="s">
        <v>85</v>
      </c>
      <c r="C112" s="26">
        <f>'MACAE DIURNO 12X36H'!C112</f>
        <v>2.41E-2</v>
      </c>
      <c r="D112" s="10">
        <f>SUM(D28+D64+D74+D98+D106+D111)*C112</f>
        <v>119.63016115251862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36.171857918948056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166.94703654899104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278.24506091498506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625.69017176810075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2111.8804853416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4939.2110465316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625.69017176810075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5564.9012182997012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11129.802436599402</v>
      </c>
    </row>
    <row r="131" spans="1:4" ht="16.5" thickBot="1" x14ac:dyDescent="0.3">
      <c r="A131" s="65" t="s">
        <v>160</v>
      </c>
      <c r="B131" s="66"/>
      <c r="C131" s="9"/>
      <c r="D131" s="28">
        <f>D130*24</f>
        <v>267115.25847838563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820C-4545-4845-970F-F8FEB526B9EB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5.4*2*15-(D22*6%)</f>
        <v>46.859400000000008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575.07939999999996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575.07939999999996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2279.6852050216003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27.114451360758</v>
      </c>
    </row>
    <row r="112" spans="1:4" ht="16.5" thickBot="1" x14ac:dyDescent="0.3">
      <c r="A112" s="8" t="s">
        <v>4</v>
      </c>
      <c r="B112" s="9" t="s">
        <v>85</v>
      </c>
      <c r="C112" s="26">
        <f>'MACAE NOTURNO 12X36H'!C112</f>
        <v>1.4800000000000001E-2</v>
      </c>
      <c r="D112" s="10">
        <f>SUM(D28+D64+D74+D98+D106+D111)*C112</f>
        <v>80.660069907982901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39.353389334682227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181.63102769853336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302.71837949755559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631.47731779951209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2279.6852050216003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5422.8902721515997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631.47731779951209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6054.3675899511118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12108.735179902224</v>
      </c>
    </row>
    <row r="131" spans="1:4" ht="16.5" thickBot="1" x14ac:dyDescent="0.3">
      <c r="A131" s="65" t="s">
        <v>160</v>
      </c>
      <c r="B131" s="66"/>
      <c r="C131" s="9"/>
      <c r="D131" s="28">
        <f>D130*24</f>
        <v>290609.64431765338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9248-023D-4D55-A31D-A677C5CDB897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8.65*2*15-(D22*6%)</f>
        <v>144.35939999999999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672.57939999999996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672.57939999999996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2209.3804853416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25.183555232658001</v>
      </c>
    </row>
    <row r="112" spans="1:4" ht="16.5" thickBot="1" x14ac:dyDescent="0.3">
      <c r="A112" s="8" t="s">
        <v>4</v>
      </c>
      <c r="B112" s="9" t="s">
        <v>85</v>
      </c>
      <c r="C112" s="26">
        <f>'ANGRA DIURNO 12X36H '!C112</f>
        <v>2.41E-2</v>
      </c>
      <c r="D112" s="10">
        <f>SUM(D28+D64+D74+D98+D106+D111)*C112</f>
        <v>121.99165990251862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36.885890203430812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170.24257016968068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283.73761694946779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638.04129245775584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2209.3804853416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5036.7110465316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638.04129245775584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5674.7523389893558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11349.504677978712</v>
      </c>
    </row>
    <row r="131" spans="1:4" ht="16.5" thickBot="1" x14ac:dyDescent="0.3">
      <c r="A131" s="65" t="s">
        <v>160</v>
      </c>
      <c r="B131" s="66"/>
      <c r="C131" s="9"/>
      <c r="D131" s="28">
        <f>D130*24</f>
        <v>272388.11227148911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B801-CAF1-485A-AE8C-8415102EA96F}">
  <dimension ref="A1:E131"/>
  <sheetViews>
    <sheetView topLeftCell="A103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8.65*2*15-(D22*6%)</f>
        <v>144.35939999999999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672.57939999999996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672.57939999999996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2377.1852050216003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27.601951360757997</v>
      </c>
    </row>
    <row r="112" spans="1:4" ht="16.5" thickBot="1" x14ac:dyDescent="0.3">
      <c r="A112" s="8" t="s">
        <v>4</v>
      </c>
      <c r="B112" s="9" t="s">
        <v>85</v>
      </c>
      <c r="C112" s="26">
        <f>'ANGRA NOTURNO 12X36H '!C112</f>
        <v>1.4800000000000001E-2</v>
      </c>
      <c r="D112" s="10">
        <f>SUM(D28+D64+D74+D98+D106+D111)*C112</f>
        <v>82.110284907982901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40.060937388869412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184.89663410247422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308.16105683745707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642.83086459754156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2377.1852050216003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5520.3902721515997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642.83086459754156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6163.2211367491409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12326.442273498282</v>
      </c>
    </row>
    <row r="131" spans="1:4" ht="16.5" thickBot="1" x14ac:dyDescent="0.3">
      <c r="A131" s="65" t="s">
        <v>160</v>
      </c>
      <c r="B131" s="66"/>
      <c r="C131" s="9"/>
      <c r="D131" s="28">
        <f>D130*24</f>
        <v>295834.61456395878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10D0-D5D2-4496-99F6-372A8E381E2C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4.9*2*15-(D22*6%)</f>
        <v>31.859400000000008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560.07939999999996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560.07939999999996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2096.8804853416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24.621055232658001</v>
      </c>
    </row>
    <row r="112" spans="1:4" ht="16.5" thickBot="1" x14ac:dyDescent="0.3">
      <c r="A112" s="8" t="s">
        <v>4</v>
      </c>
      <c r="B112" s="9" t="s">
        <v>85</v>
      </c>
      <c r="C112" s="26">
        <f>'B PIRAI DIURNO 12X36H '!C112</f>
        <v>2.41E-2</v>
      </c>
      <c r="D112" s="10">
        <f>SUM(D28+D64+D74+D98+D106+D111)*C112</f>
        <v>119.26685365251862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36.062006798258402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166.44003137657725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277.40005229429545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623.78999935430772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2096.8804853416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4924.2110465316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623.78999935430772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5548.0010458859088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11096.002091771818</v>
      </c>
    </row>
    <row r="131" spans="1:4" ht="16.5" thickBot="1" x14ac:dyDescent="0.3">
      <c r="A131" s="65" t="s">
        <v>160</v>
      </c>
      <c r="B131" s="66"/>
      <c r="C131" s="9"/>
      <c r="D131" s="28">
        <f>D130*24</f>
        <v>266304.05020252359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80B-A609-447E-AB1C-4DB9F0061E92}">
  <dimension ref="A1:E131"/>
  <sheetViews>
    <sheetView topLeftCell="A100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4.9*2*15-(D22*6%)</f>
        <v>31.859400000000008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560.07939999999996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560.07939999999996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2264.6852050216003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6.2E-4</v>
      </c>
      <c r="D73" s="22">
        <f t="shared" si="1"/>
        <v>1.7156100599999999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176.23742696999997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26.937344891058</v>
      </c>
    </row>
    <row r="112" spans="1:4" ht="16.5" thickBot="1" x14ac:dyDescent="0.3">
      <c r="A112" s="8" t="s">
        <v>4</v>
      </c>
      <c r="B112" s="9" t="s">
        <v>85</v>
      </c>
      <c r="C112" s="26">
        <f>'B PIRAI NOTURNO 12X36H'!C112</f>
        <v>1.4800000000000001E-2</v>
      </c>
      <c r="D112" s="10">
        <f>SUM(D28+D64+D74+D98+D106+D111)*C112</f>
        <v>80.13321358191935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39.096340436179261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180.44464816698121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300.74108027830204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627.35262735443985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2264.6852050216003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176.23742696999997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5387.4689782116002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627.35262735443985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6014.8216055660405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12029.643211132081</v>
      </c>
    </row>
    <row r="131" spans="1:4" ht="16.5" thickBot="1" x14ac:dyDescent="0.3">
      <c r="A131" s="65" t="s">
        <v>160</v>
      </c>
      <c r="B131" s="66"/>
      <c r="C131" s="9"/>
      <c r="D131" s="28">
        <f>D130*24</f>
        <v>288711.43706716993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D42A-A606-44F8-9058-0DDAB2E2D7B0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4.5*2*15-(D22*6%)</f>
        <v>19.859400000000008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548.07940000000008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548.07940000000008</v>
      </c>
    </row>
    <row r="64" spans="1:5" ht="16.5" thickBot="1" x14ac:dyDescent="0.3">
      <c r="A64" s="65" t="s">
        <v>101</v>
      </c>
      <c r="B64" s="66"/>
      <c r="C64" s="19"/>
      <c r="D64" s="15">
        <f>SUM(D61:D63)</f>
        <v>2084.8804853416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15.36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24.573555232658002</v>
      </c>
    </row>
    <row r="112" spans="1:4" ht="16.5" thickBot="1" x14ac:dyDescent="0.3">
      <c r="A112" s="8" t="s">
        <v>4</v>
      </c>
      <c r="B112" s="9" t="s">
        <v>85</v>
      </c>
      <c r="C112" s="26">
        <f>'TERESOPOLIS DIURNO 12X36H'!C112</f>
        <v>2.41E-2</v>
      </c>
      <c r="D112" s="10">
        <f>SUM(D28+D64+D74+D98+D106+D111)*C112</f>
        <v>119.03675890251861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35.992434421821613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166.11892810071512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276.86488016785859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622.58655682557196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2084.8804853416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4914.7110465316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622.58655682557196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5537.2976033571713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11074.595206714343</v>
      </c>
    </row>
    <row r="131" spans="1:4" ht="16.5" thickBot="1" x14ac:dyDescent="0.3">
      <c r="A131" s="65" t="s">
        <v>160</v>
      </c>
      <c r="B131" s="66"/>
      <c r="C131" s="9"/>
      <c r="D131" s="28">
        <f>D130*24</f>
        <v>265790.28496114421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704B-9BAC-45F3-B077-B2194732C81B}">
  <dimension ref="A1:E131"/>
  <sheetViews>
    <sheetView topLeftCell="A103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4.5*2*15-(D22*6%)</f>
        <v>19.859400000000008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33.549999999999997</v>
      </c>
    </row>
    <row r="57" spans="1:5" ht="16.5" thickBot="1" x14ac:dyDescent="0.3">
      <c r="A57" s="65" t="s">
        <v>100</v>
      </c>
      <c r="B57" s="66"/>
      <c r="C57" s="19"/>
      <c r="D57" s="10">
        <f>SUM(D52:D56)</f>
        <v>551.2894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551.2894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2255.8952050216003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15.36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27.008001360758005</v>
      </c>
    </row>
    <row r="112" spans="1:4" ht="16.5" thickBot="1" x14ac:dyDescent="0.3">
      <c r="A112" s="8" t="s">
        <v>4</v>
      </c>
      <c r="B112" s="9" t="s">
        <v>85</v>
      </c>
      <c r="C112" s="26">
        <f>'TERESOPOLIS NOTURNO 12X36H'!C112</f>
        <v>1.4800000000000001E-2</v>
      </c>
      <c r="D112" s="10">
        <f>SUM(D28+D64+D74+D98+D106+D111)*C112</f>
        <v>80.343402447982911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39.198889867260228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180.91795323350874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301.52992205584792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628.99816896535776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2255.8952050216003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5401.6002721516006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628.99816896535776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6030.5984411169584</v>
      </c>
    </row>
    <row r="130" spans="1:4" ht="16.5" thickBot="1" x14ac:dyDescent="0.3">
      <c r="A130" s="65" t="s">
        <v>159</v>
      </c>
      <c r="B130" s="66"/>
      <c r="C130" s="9"/>
      <c r="D130" s="28">
        <f>D129*C10</f>
        <v>12061.196882233917</v>
      </c>
    </row>
    <row r="131" spans="1:4" ht="16.5" thickBot="1" x14ac:dyDescent="0.3">
      <c r="A131" s="65" t="s">
        <v>160</v>
      </c>
      <c r="B131" s="66"/>
      <c r="C131" s="9"/>
      <c r="D131" s="28">
        <f>D130*24</f>
        <v>289468.72517361399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40D5-4118-4047-BC52-3255F846CC56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4.5*2*22-(D22*6%)</f>
        <v>82.859400000000008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823.03940000000011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823.03940000000011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2359.8404853416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15.36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25.948355232657995</v>
      </c>
    </row>
    <row r="112" spans="1:4" ht="16.5" thickBot="1" x14ac:dyDescent="0.3">
      <c r="A112" s="8" t="s">
        <v>4</v>
      </c>
      <c r="B112" s="9" t="s">
        <v>85</v>
      </c>
      <c r="C112" s="26">
        <f>'SEG DESARMADO DIURNO 44H'!C112</f>
        <v>1.5299999999999999E-2</v>
      </c>
      <c r="D112" s="10">
        <f>SUM(D28+D64+D74+D98+D106+D111)*C112</f>
        <v>79.798976846993142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37.67949585218733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173.90536547163384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289.8422757860564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607.17446918952874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2359.8404853416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5189.6710465315991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607.17446918952874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5796.8455157211283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11593.691031442257</v>
      </c>
    </row>
    <row r="131" spans="1:4" ht="16.5" thickBot="1" x14ac:dyDescent="0.3">
      <c r="A131" s="65" t="s">
        <v>160</v>
      </c>
      <c r="B131" s="66"/>
      <c r="C131" s="9"/>
      <c r="D131" s="28">
        <f>D130*24</f>
        <v>278248.58475461416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CC98-5675-49C7-8A9C-1235C981A49B}">
  <dimension ref="A1:E131"/>
  <sheetViews>
    <sheetView topLeftCell="A104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7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8.55*2*22-(D22*6%)</f>
        <v>261.05940000000004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31.46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1003.0394000000002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1003.0394000000002</v>
      </c>
    </row>
    <row r="64" spans="1:5" ht="16.5" thickBot="1" x14ac:dyDescent="0.3">
      <c r="A64" s="65" t="s">
        <v>101</v>
      </c>
      <c r="B64" s="66"/>
      <c r="C64" s="19"/>
      <c r="D64" s="15">
        <f>SUM(D61:D63)</f>
        <v>2539.8404853416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124.49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26.850855232657995</v>
      </c>
    </row>
    <row r="112" spans="1:4" ht="16.5" thickBot="1" x14ac:dyDescent="0.3">
      <c r="A112" s="8" t="s">
        <v>4</v>
      </c>
      <c r="B112" s="9" t="s">
        <v>85</v>
      </c>
      <c r="C112" s="26">
        <v>1.5299999999999999E-2</v>
      </c>
      <c r="D112" s="10">
        <f>SUM(D28+D64+D74+D98+D106+D111)*C112</f>
        <v>82.574435096993142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38.990012249149572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179.95390268838264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299.9231711473044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628.29237641448776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2539.8404853416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124.49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5370.1710465315991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628.29237641448776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5998.463422946088</v>
      </c>
    </row>
    <row r="130" spans="1:4" ht="16.5" thickBot="1" x14ac:dyDescent="0.3">
      <c r="A130" s="65" t="s">
        <v>159</v>
      </c>
      <c r="B130" s="66"/>
      <c r="C130" s="9"/>
      <c r="D130" s="28">
        <f>D129*C10</f>
        <v>41989.243960622618</v>
      </c>
    </row>
    <row r="131" spans="1:4" ht="16.5" thickBot="1" x14ac:dyDescent="0.3">
      <c r="A131" s="65" t="s">
        <v>160</v>
      </c>
      <c r="B131" s="66"/>
      <c r="C131" s="9"/>
      <c r="D131" s="28">
        <f>D130*24</f>
        <v>1007741.8550549429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FAAC-5EB0-4755-ADE4-9B10668AB640}">
  <dimension ref="A1:E131"/>
  <sheetViews>
    <sheetView topLeftCell="A111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1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5*2*22-(D22*6%)</f>
        <v>104.85940000000001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845.03940000000011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845.03940000000011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2381.8404853416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26.045855232657996</v>
      </c>
    </row>
    <row r="112" spans="1:4" ht="16.5" thickBot="1" x14ac:dyDescent="0.3">
      <c r="A112" s="8" t="s">
        <v>4</v>
      </c>
      <c r="B112" s="9" t="s">
        <v>85</v>
      </c>
      <c r="C112" s="26">
        <f>'CAMPOS 44H'!C112</f>
        <v>1.5299999999999999E-2</v>
      </c>
      <c r="D112" s="10">
        <f>SUM(D28+D64+D74+D98+D106+D111)*C112</f>
        <v>80.098818596993127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37.821075185931171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174.55880855045157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290.93134758408598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609.45590515011986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2381.8404853416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5209.1710465315991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609.45590515011986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5818.6269516817192</v>
      </c>
    </row>
    <row r="130" spans="1:4" ht="16.5" thickBot="1" x14ac:dyDescent="0.3">
      <c r="A130" s="65" t="s">
        <v>159</v>
      </c>
      <c r="B130" s="66"/>
      <c r="C130" s="9"/>
      <c r="D130" s="28">
        <f>D129*C10</f>
        <v>5818.6269516817192</v>
      </c>
    </row>
    <row r="131" spans="1:4" ht="16.5" thickBot="1" x14ac:dyDescent="0.3">
      <c r="A131" s="65" t="s">
        <v>160</v>
      </c>
      <c r="B131" s="66"/>
      <c r="C131" s="9"/>
      <c r="D131" s="28">
        <f>D130*24</f>
        <v>139647.04684036126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088B-B4D7-4E4E-AA26-6D1C09D4D878}">
  <dimension ref="A1:E131"/>
  <sheetViews>
    <sheetView topLeftCell="A110" workbookViewId="0">
      <selection activeCell="C112" sqref="C112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1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5.25*2*22-(D22*6%)</f>
        <v>115.85940000000001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856.03940000000011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856.03940000000011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2392.8404853416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12.86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121.49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26.100855232657995</v>
      </c>
    </row>
    <row r="112" spans="1:4" ht="16.5" thickBot="1" x14ac:dyDescent="0.3">
      <c r="A112" s="8" t="s">
        <v>4</v>
      </c>
      <c r="B112" s="9" t="s">
        <v>85</v>
      </c>
      <c r="C112" s="26">
        <f>ARARUAMA!C112</f>
        <v>1.5299999999999999E-2</v>
      </c>
      <c r="D112" s="10">
        <f>SUM(D28+D64+D74+D98+D106+D111)*C112</f>
        <v>80.267960096993136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37.900940451120007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174.92741746670774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291.54569577784622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610.74286902532504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2392.8404853416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121.49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5220.1710465315991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610.74286902532504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5830.9139155569246</v>
      </c>
    </row>
    <row r="130" spans="1:4" ht="16.5" thickBot="1" x14ac:dyDescent="0.3">
      <c r="A130" s="65" t="s">
        <v>159</v>
      </c>
      <c r="B130" s="66"/>
      <c r="C130" s="9"/>
      <c r="D130" s="28">
        <f>D129*C10</f>
        <v>5830.9139155569246</v>
      </c>
    </row>
    <row r="131" spans="1:4" ht="16.5" thickBot="1" x14ac:dyDescent="0.3">
      <c r="A131" s="65" t="s">
        <v>160</v>
      </c>
      <c r="B131" s="66"/>
      <c r="C131" s="9"/>
      <c r="D131" s="28">
        <f>D130*24</f>
        <v>139941.93397336619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81A2-659B-4215-8A58-D00D63722268}">
  <dimension ref="A1:L28"/>
  <sheetViews>
    <sheetView workbookViewId="0">
      <selection activeCell="H10" sqref="H10"/>
    </sheetView>
  </sheetViews>
  <sheetFormatPr defaultRowHeight="15" x14ac:dyDescent="0.25"/>
  <cols>
    <col min="2" max="2" width="31.140625" bestFit="1" customWidth="1"/>
    <col min="4" max="4" width="12.42578125" bestFit="1" customWidth="1"/>
    <col min="5" max="5" width="15.42578125" bestFit="1" customWidth="1"/>
    <col min="6" max="6" width="13.28515625" customWidth="1"/>
    <col min="8" max="8" width="17" bestFit="1" customWidth="1"/>
  </cols>
  <sheetData>
    <row r="1" spans="1:12" x14ac:dyDescent="0.25">
      <c r="A1" s="69" t="s">
        <v>147</v>
      </c>
      <c r="B1" s="69"/>
      <c r="C1" s="69"/>
      <c r="D1" s="69"/>
      <c r="E1" s="69"/>
      <c r="F1" s="69"/>
      <c r="H1" s="69" t="s">
        <v>156</v>
      </c>
      <c r="I1" s="69"/>
      <c r="J1" s="69"/>
      <c r="K1" s="69"/>
      <c r="L1" s="69"/>
    </row>
    <row r="2" spans="1:12" ht="45" x14ac:dyDescent="0.25">
      <c r="A2" s="35" t="s">
        <v>111</v>
      </c>
      <c r="B2" s="35" t="s">
        <v>122</v>
      </c>
      <c r="C2" s="35" t="s">
        <v>123</v>
      </c>
      <c r="D2" s="34" t="s">
        <v>150</v>
      </c>
      <c r="E2" s="35" t="s">
        <v>124</v>
      </c>
      <c r="F2" s="34" t="s">
        <v>112</v>
      </c>
      <c r="H2" s="36" t="s">
        <v>152</v>
      </c>
      <c r="I2" s="36" t="s">
        <v>125</v>
      </c>
      <c r="J2" s="40" t="s">
        <v>153</v>
      </c>
      <c r="K2" s="36" t="s">
        <v>154</v>
      </c>
      <c r="L2" s="40" t="s">
        <v>155</v>
      </c>
    </row>
    <row r="3" spans="1:12" x14ac:dyDescent="0.25">
      <c r="A3" s="35">
        <v>1</v>
      </c>
      <c r="B3" s="39" t="s">
        <v>135</v>
      </c>
      <c r="C3" s="36" t="s">
        <v>125</v>
      </c>
      <c r="D3" s="36">
        <v>1</v>
      </c>
      <c r="E3" s="37">
        <v>20</v>
      </c>
      <c r="F3" s="37">
        <f t="shared" ref="F3:F10" si="0">E3*D3</f>
        <v>20</v>
      </c>
      <c r="H3" s="33" t="s">
        <v>140</v>
      </c>
      <c r="I3" s="33" t="s">
        <v>125</v>
      </c>
      <c r="J3" s="33">
        <v>9</v>
      </c>
      <c r="K3" s="37">
        <v>60</v>
      </c>
      <c r="L3" s="37">
        <f>K3*J3/15/12</f>
        <v>3</v>
      </c>
    </row>
    <row r="4" spans="1:12" x14ac:dyDescent="0.25">
      <c r="A4" s="35">
        <v>2</v>
      </c>
      <c r="B4" s="39" t="s">
        <v>136</v>
      </c>
      <c r="C4" s="36" t="s">
        <v>125</v>
      </c>
      <c r="D4" s="36">
        <v>1</v>
      </c>
      <c r="E4" s="37">
        <v>9.5</v>
      </c>
      <c r="F4" s="37">
        <f t="shared" si="0"/>
        <v>9.5</v>
      </c>
    </row>
    <row r="5" spans="1:12" x14ac:dyDescent="0.25">
      <c r="A5" s="35">
        <v>3</v>
      </c>
      <c r="B5" s="39" t="s">
        <v>137</v>
      </c>
      <c r="C5" s="36" t="s">
        <v>125</v>
      </c>
      <c r="D5" s="36">
        <v>4</v>
      </c>
      <c r="E5" s="37">
        <v>18</v>
      </c>
      <c r="F5" s="37">
        <f t="shared" si="0"/>
        <v>72</v>
      </c>
      <c r="H5" s="69" t="s">
        <v>157</v>
      </c>
      <c r="I5" s="69"/>
      <c r="J5" s="69"/>
      <c r="K5" s="69"/>
      <c r="L5" s="69"/>
    </row>
    <row r="6" spans="1:12" ht="45" x14ac:dyDescent="0.25">
      <c r="A6" s="35">
        <v>4</v>
      </c>
      <c r="B6" s="39" t="s">
        <v>138</v>
      </c>
      <c r="C6" s="36" t="s">
        <v>125</v>
      </c>
      <c r="D6" s="36">
        <v>1</v>
      </c>
      <c r="E6" s="37">
        <v>15</v>
      </c>
      <c r="F6" s="37">
        <f t="shared" si="0"/>
        <v>15</v>
      </c>
      <c r="H6" s="36" t="s">
        <v>152</v>
      </c>
      <c r="I6" s="36" t="s">
        <v>125</v>
      </c>
      <c r="J6" s="40" t="s">
        <v>153</v>
      </c>
      <c r="K6" s="36" t="s">
        <v>154</v>
      </c>
      <c r="L6" s="40" t="s">
        <v>155</v>
      </c>
    </row>
    <row r="7" spans="1:12" x14ac:dyDescent="0.25">
      <c r="A7" s="35">
        <v>5</v>
      </c>
      <c r="B7" s="39" t="s">
        <v>139</v>
      </c>
      <c r="C7" s="36" t="s">
        <v>125</v>
      </c>
      <c r="D7" s="36">
        <v>4</v>
      </c>
      <c r="E7" s="37">
        <v>3.5</v>
      </c>
      <c r="F7" s="37">
        <f t="shared" si="0"/>
        <v>14</v>
      </c>
      <c r="H7" s="33" t="s">
        <v>140</v>
      </c>
      <c r="I7" s="33" t="s">
        <v>125</v>
      </c>
      <c r="J7" s="33">
        <v>10</v>
      </c>
      <c r="K7" s="37">
        <v>60</v>
      </c>
      <c r="L7" s="37">
        <f>K7*J7/21/12</f>
        <v>2.3809523809523809</v>
      </c>
    </row>
    <row r="8" spans="1:12" x14ac:dyDescent="0.25">
      <c r="A8" s="35">
        <v>6</v>
      </c>
      <c r="B8" s="39" t="s">
        <v>140</v>
      </c>
      <c r="C8" s="36" t="s">
        <v>125</v>
      </c>
      <c r="D8" s="36" t="s">
        <v>151</v>
      </c>
      <c r="E8" s="37">
        <v>60</v>
      </c>
      <c r="F8" s="37">
        <v>0</v>
      </c>
    </row>
    <row r="9" spans="1:12" x14ac:dyDescent="0.25">
      <c r="A9" s="35">
        <v>7</v>
      </c>
      <c r="B9" s="39" t="s">
        <v>141</v>
      </c>
      <c r="C9" s="36" t="s">
        <v>125</v>
      </c>
      <c r="D9" s="36">
        <v>1</v>
      </c>
      <c r="E9" s="37">
        <v>11.2</v>
      </c>
      <c r="F9" s="37">
        <f t="shared" si="0"/>
        <v>11.2</v>
      </c>
      <c r="H9" s="69" t="s">
        <v>158</v>
      </c>
      <c r="I9" s="69"/>
      <c r="J9" s="69"/>
      <c r="K9" s="69"/>
      <c r="L9" s="69"/>
    </row>
    <row r="10" spans="1:12" ht="45" x14ac:dyDescent="0.25">
      <c r="A10" s="35">
        <v>8</v>
      </c>
      <c r="B10" s="39" t="s">
        <v>142</v>
      </c>
      <c r="C10" s="36" t="s">
        <v>125</v>
      </c>
      <c r="D10" s="36">
        <v>4</v>
      </c>
      <c r="E10" s="37">
        <v>1.2</v>
      </c>
      <c r="F10" s="37">
        <f t="shared" si="0"/>
        <v>4.8</v>
      </c>
      <c r="H10" s="36" t="s">
        <v>152</v>
      </c>
      <c r="I10" s="36" t="s">
        <v>125</v>
      </c>
      <c r="J10" s="40" t="s">
        <v>153</v>
      </c>
      <c r="K10" s="36" t="s">
        <v>154</v>
      </c>
      <c r="L10" s="40" t="s">
        <v>155</v>
      </c>
    </row>
    <row r="11" spans="1:12" x14ac:dyDescent="0.25">
      <c r="A11" s="35">
        <v>9</v>
      </c>
      <c r="B11" s="33" t="s">
        <v>143</v>
      </c>
      <c r="C11" s="36" t="s">
        <v>125</v>
      </c>
      <c r="D11" s="36">
        <v>4</v>
      </c>
      <c r="E11" s="37">
        <v>0.95</v>
      </c>
      <c r="F11" s="37">
        <f t="shared" ref="F11" si="1">E11*D11</f>
        <v>3.8</v>
      </c>
      <c r="H11" s="33" t="s">
        <v>140</v>
      </c>
      <c r="I11" s="33" t="s">
        <v>125</v>
      </c>
      <c r="J11" s="33">
        <v>2</v>
      </c>
      <c r="K11" s="37">
        <v>60</v>
      </c>
      <c r="L11" s="37">
        <f>K11*J11/5/12</f>
        <v>2</v>
      </c>
    </row>
    <row r="12" spans="1:12" x14ac:dyDescent="0.25">
      <c r="A12" s="35">
        <v>10</v>
      </c>
      <c r="B12" s="33" t="s">
        <v>144</v>
      </c>
      <c r="C12" s="36" t="s">
        <v>125</v>
      </c>
      <c r="D12" s="36">
        <v>1</v>
      </c>
      <c r="E12" s="37">
        <v>1</v>
      </c>
      <c r="F12" s="37">
        <f t="shared" ref="F12:F13" si="2">E12*D12</f>
        <v>1</v>
      </c>
    </row>
    <row r="13" spans="1:12" x14ac:dyDescent="0.25">
      <c r="A13" s="35">
        <v>11</v>
      </c>
      <c r="B13" s="33" t="s">
        <v>145</v>
      </c>
      <c r="C13" s="36" t="s">
        <v>125</v>
      </c>
      <c r="D13" s="36">
        <v>1</v>
      </c>
      <c r="E13" s="37">
        <v>3</v>
      </c>
      <c r="F13" s="37">
        <f t="shared" si="2"/>
        <v>3</v>
      </c>
      <c r="H13" s="69" t="s">
        <v>158</v>
      </c>
      <c r="I13" s="69"/>
      <c r="J13" s="69"/>
      <c r="K13" s="69"/>
      <c r="L13" s="69"/>
    </row>
    <row r="14" spans="1:12" ht="45" x14ac:dyDescent="0.25">
      <c r="A14" s="69" t="s">
        <v>112</v>
      </c>
      <c r="B14" s="69"/>
      <c r="C14" s="69"/>
      <c r="D14" s="69"/>
      <c r="E14" s="69"/>
      <c r="F14" s="37">
        <f>SUM(F3:F13)</f>
        <v>154.30000000000001</v>
      </c>
      <c r="H14" s="36" t="s">
        <v>152</v>
      </c>
      <c r="I14" s="36" t="s">
        <v>125</v>
      </c>
      <c r="J14" s="40" t="s">
        <v>153</v>
      </c>
      <c r="K14" s="36" t="s">
        <v>154</v>
      </c>
      <c r="L14" s="40" t="s">
        <v>155</v>
      </c>
    </row>
    <row r="15" spans="1:12" x14ac:dyDescent="0.25">
      <c r="A15" s="69" t="s">
        <v>146</v>
      </c>
      <c r="B15" s="69"/>
      <c r="C15" s="69"/>
      <c r="D15" s="69"/>
      <c r="E15" s="69"/>
      <c r="F15" s="37">
        <f>F14/12</f>
        <v>12.858333333333334</v>
      </c>
      <c r="H15" s="33" t="s">
        <v>140</v>
      </c>
      <c r="I15" s="33" t="s">
        <v>125</v>
      </c>
      <c r="J15" s="33">
        <v>3</v>
      </c>
      <c r="K15" s="37">
        <v>60</v>
      </c>
      <c r="L15" s="37">
        <f>K15*J15/6/12</f>
        <v>2.5</v>
      </c>
    </row>
    <row r="17" spans="1:6" x14ac:dyDescent="0.25">
      <c r="A17" s="69" t="s">
        <v>126</v>
      </c>
      <c r="B17" s="69"/>
      <c r="C17" s="69"/>
      <c r="D17" s="69"/>
      <c r="E17" s="69"/>
      <c r="F17" s="69"/>
    </row>
    <row r="18" spans="1:6" ht="30" x14ac:dyDescent="0.25">
      <c r="A18" s="35" t="s">
        <v>111</v>
      </c>
      <c r="B18" s="35" t="s">
        <v>122</v>
      </c>
      <c r="C18" s="35" t="s">
        <v>123</v>
      </c>
      <c r="D18" s="34" t="s">
        <v>150</v>
      </c>
      <c r="E18" s="35" t="s">
        <v>124</v>
      </c>
      <c r="F18" s="34" t="s">
        <v>112</v>
      </c>
    </row>
    <row r="19" spans="1:6" x14ac:dyDescent="0.25">
      <c r="A19" s="35">
        <v>1</v>
      </c>
      <c r="B19" s="33" t="s">
        <v>127</v>
      </c>
      <c r="C19" s="33" t="s">
        <v>125</v>
      </c>
      <c r="D19" s="36">
        <v>4</v>
      </c>
      <c r="E19" s="37">
        <v>200</v>
      </c>
      <c r="F19" s="37">
        <f>E19*D19</f>
        <v>800</v>
      </c>
    </row>
    <row r="20" spans="1:6" x14ac:dyDescent="0.25">
      <c r="A20" s="35">
        <v>2</v>
      </c>
      <c r="B20" s="33" t="s">
        <v>128</v>
      </c>
      <c r="C20" s="33" t="s">
        <v>125</v>
      </c>
      <c r="D20" s="36">
        <v>1</v>
      </c>
      <c r="E20" s="37">
        <v>80</v>
      </c>
      <c r="F20" s="37">
        <f t="shared" ref="F20:F26" si="3">E20*D20</f>
        <v>80</v>
      </c>
    </row>
    <row r="21" spans="1:6" x14ac:dyDescent="0.25">
      <c r="A21" s="35">
        <v>3</v>
      </c>
      <c r="B21" s="33" t="s">
        <v>129</v>
      </c>
      <c r="C21" s="33" t="s">
        <v>125</v>
      </c>
      <c r="D21" s="36">
        <v>4</v>
      </c>
      <c r="E21" s="37">
        <v>30</v>
      </c>
      <c r="F21" s="37">
        <f t="shared" si="3"/>
        <v>120</v>
      </c>
    </row>
    <row r="22" spans="1:6" x14ac:dyDescent="0.25">
      <c r="A22" s="35">
        <v>4</v>
      </c>
      <c r="B22" s="33" t="s">
        <v>130</v>
      </c>
      <c r="C22" s="36" t="s">
        <v>125</v>
      </c>
      <c r="D22" s="36">
        <v>4</v>
      </c>
      <c r="E22" s="37">
        <v>20</v>
      </c>
      <c r="F22" s="37">
        <f t="shared" si="3"/>
        <v>80</v>
      </c>
    </row>
    <row r="23" spans="1:6" x14ac:dyDescent="0.25">
      <c r="A23" s="35">
        <v>5</v>
      </c>
      <c r="B23" s="33" t="s">
        <v>131</v>
      </c>
      <c r="C23" s="36" t="s">
        <v>125</v>
      </c>
      <c r="D23" s="36">
        <v>4</v>
      </c>
      <c r="E23" s="37">
        <v>10</v>
      </c>
      <c r="F23" s="37">
        <f t="shared" si="3"/>
        <v>40</v>
      </c>
    </row>
    <row r="24" spans="1:6" x14ac:dyDescent="0.25">
      <c r="A24" s="35">
        <v>6</v>
      </c>
      <c r="B24" s="39" t="s">
        <v>132</v>
      </c>
      <c r="C24" s="36" t="s">
        <v>125</v>
      </c>
      <c r="D24" s="36">
        <v>2</v>
      </c>
      <c r="E24" s="37">
        <v>20</v>
      </c>
      <c r="F24" s="37">
        <f t="shared" si="3"/>
        <v>40</v>
      </c>
    </row>
    <row r="25" spans="1:6" x14ac:dyDescent="0.25">
      <c r="A25" s="35">
        <v>7</v>
      </c>
      <c r="B25" s="33" t="s">
        <v>133</v>
      </c>
      <c r="C25" s="33" t="s">
        <v>125</v>
      </c>
      <c r="D25" s="36">
        <v>1</v>
      </c>
      <c r="E25" s="37">
        <v>3.5</v>
      </c>
      <c r="F25" s="37">
        <f t="shared" si="3"/>
        <v>3.5</v>
      </c>
    </row>
    <row r="26" spans="1:6" x14ac:dyDescent="0.25">
      <c r="A26" s="35">
        <v>8</v>
      </c>
      <c r="B26" s="33" t="s">
        <v>134</v>
      </c>
      <c r="C26" s="33" t="s">
        <v>125</v>
      </c>
      <c r="D26" s="36">
        <v>2</v>
      </c>
      <c r="E26" s="37">
        <v>70</v>
      </c>
      <c r="F26" s="37">
        <f t="shared" si="3"/>
        <v>140</v>
      </c>
    </row>
    <row r="27" spans="1:6" x14ac:dyDescent="0.25">
      <c r="A27" s="69" t="s">
        <v>112</v>
      </c>
      <c r="B27" s="69"/>
      <c r="C27" s="69"/>
      <c r="D27" s="69"/>
      <c r="E27" s="69"/>
      <c r="F27" s="37">
        <f>SUM(F19:F26)</f>
        <v>1303.5</v>
      </c>
    </row>
    <row r="28" spans="1:6" x14ac:dyDescent="0.25">
      <c r="A28" s="69" t="s">
        <v>146</v>
      </c>
      <c r="B28" s="69"/>
      <c r="C28" s="69"/>
      <c r="D28" s="69"/>
      <c r="E28" s="69"/>
      <c r="F28" s="37">
        <f>F27/12</f>
        <v>108.625</v>
      </c>
    </row>
  </sheetData>
  <mergeCells count="10">
    <mergeCell ref="A28:E28"/>
    <mergeCell ref="A14:E14"/>
    <mergeCell ref="A15:E15"/>
    <mergeCell ref="H1:L1"/>
    <mergeCell ref="H5:L5"/>
    <mergeCell ref="A1:F1"/>
    <mergeCell ref="A17:F17"/>
    <mergeCell ref="A27:E27"/>
    <mergeCell ref="H9:L9"/>
    <mergeCell ref="H13:L13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9E8F-4F7A-41B8-8D3C-03F47690C29D}">
  <dimension ref="A1:E131"/>
  <sheetViews>
    <sheetView topLeftCell="A109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10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2206.3804853416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15.24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123.86999999999999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25.180455232658002</v>
      </c>
    </row>
    <row r="112" spans="1:4" ht="16.5" thickBot="1" x14ac:dyDescent="0.3">
      <c r="A112" s="8" t="s">
        <v>4</v>
      </c>
      <c r="B112" s="9" t="s">
        <v>85</v>
      </c>
      <c r="C112" s="26">
        <f>'MENEZES DIURNO 12X36'!C112</f>
        <v>2.41E-2</v>
      </c>
      <c r="D112" s="10">
        <f>SUM(D28+D64+D74+D98+D106+D111)*C112</f>
        <v>121.97664319251861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36.881349690442299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170.22161395588753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283.70268992647925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637.96275199798572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2206.3804853416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123.86999999999999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5036.0910465316001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637.96275199798572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5674.053798529585</v>
      </c>
    </row>
    <row r="130" spans="1:4" ht="16.5" thickBot="1" x14ac:dyDescent="0.3">
      <c r="A130" s="65" t="s">
        <v>159</v>
      </c>
      <c r="B130" s="66"/>
      <c r="C130" s="9"/>
      <c r="D130" s="28">
        <f>D129*C10</f>
        <v>56740.53798529585</v>
      </c>
    </row>
    <row r="131" spans="1:4" ht="16.5" thickBot="1" x14ac:dyDescent="0.3">
      <c r="A131" s="65" t="s">
        <v>160</v>
      </c>
      <c r="B131" s="66"/>
      <c r="C131" s="9"/>
      <c r="D131" s="28">
        <f>D130*24</f>
        <v>1361772.9116471005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337B-1B68-46A5-900C-6D816C744982}">
  <dimension ref="A1:E131"/>
  <sheetViews>
    <sheetView topLeftCell="A97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6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2374.1852050216003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15.24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123.86999999999999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27.598851360758001</v>
      </c>
    </row>
    <row r="112" spans="1:4" ht="16.5" thickBot="1" x14ac:dyDescent="0.3">
      <c r="A112" s="8" t="s">
        <v>4</v>
      </c>
      <c r="B112" s="9" t="s">
        <v>85</v>
      </c>
      <c r="C112" s="26">
        <f>'MENEZES NOTURNO 12X36'!C112</f>
        <v>1.4800000000000001E-2</v>
      </c>
      <c r="D112" s="10">
        <f>SUM(D28+D64+D74+D98+D106+D111)*C112</f>
        <v>82.101063027982903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40.056438108935097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184.87586819508508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308.12644699180851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642.75866768456956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2374.1852050216003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123.86999999999999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5519.7702721515998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642.75866768456956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6162.5289398361692</v>
      </c>
    </row>
    <row r="130" spans="1:4" ht="16.5" thickBot="1" x14ac:dyDescent="0.3">
      <c r="A130" s="65" t="s">
        <v>159</v>
      </c>
      <c r="B130" s="66"/>
      <c r="C130" s="9"/>
      <c r="D130" s="28">
        <f>D129*C10</f>
        <v>36975.173639017012</v>
      </c>
    </row>
    <row r="131" spans="1:4" ht="16.5" thickBot="1" x14ac:dyDescent="0.3">
      <c r="A131" s="65" t="s">
        <v>160</v>
      </c>
      <c r="B131" s="66"/>
      <c r="C131" s="9"/>
      <c r="D131" s="28">
        <f>D130*24</f>
        <v>887404.16733640828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C555-44B3-410F-901F-81C60C74C611}">
  <dimension ref="A1:E131"/>
  <sheetViews>
    <sheetView topLeftCell="A104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5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8.55*2*22-(D22*6%)</f>
        <v>261.05940000000004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31.46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1003.0394000000002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1003.0394000000002</v>
      </c>
    </row>
    <row r="64" spans="1:5" ht="16.5" thickBot="1" x14ac:dyDescent="0.3">
      <c r="A64" s="65" t="s">
        <v>101</v>
      </c>
      <c r="B64" s="66"/>
      <c r="C64" s="19"/>
      <c r="D64" s="15">
        <f>SUM(D61:D63)</f>
        <v>2539.8404853416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15.24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123.86999999999999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26.847755232657995</v>
      </c>
    </row>
    <row r="112" spans="1:4" ht="16.5" thickBot="1" x14ac:dyDescent="0.3">
      <c r="A112" s="8" t="s">
        <v>4</v>
      </c>
      <c r="B112" s="9" t="s">
        <v>85</v>
      </c>
      <c r="C112" s="26">
        <f>'MENEZES 44H'!C112</f>
        <v>1.5299999999999999E-2</v>
      </c>
      <c r="D112" s="10">
        <f>SUM(D28+D64+D74+D98+D106+D111)*C112</f>
        <v>82.564901666993123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38.985510752384371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179.93312654946632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299.88854424911057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628.21983845061231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2539.8404853416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123.86999999999999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5369.5510465315992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628.21983845061231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5997.7708849822111</v>
      </c>
    </row>
    <row r="130" spans="1:4" ht="16.5" thickBot="1" x14ac:dyDescent="0.3">
      <c r="A130" s="65" t="s">
        <v>159</v>
      </c>
      <c r="B130" s="66"/>
      <c r="C130" s="9"/>
      <c r="D130" s="28">
        <f>D129*C10</f>
        <v>29988.854424911056</v>
      </c>
    </row>
    <row r="131" spans="1:4" ht="16.5" thickBot="1" x14ac:dyDescent="0.3">
      <c r="A131" s="65" t="s">
        <v>160</v>
      </c>
      <c r="B131" s="66"/>
      <c r="C131" s="9"/>
      <c r="D131" s="28">
        <f>D130*24</f>
        <v>719732.50619786535</v>
      </c>
    </row>
  </sheetData>
  <mergeCells count="46">
    <mergeCell ref="A130:B130"/>
    <mergeCell ref="A131:B131"/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D4EB-73BE-4FBC-99A3-7FF16C495D95}">
  <dimension ref="A1:E131"/>
  <sheetViews>
    <sheetView topLeftCell="A106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75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4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2206.3804853416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14.86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25.178555232657999</v>
      </c>
    </row>
    <row r="112" spans="1:4" ht="16.5" thickBot="1" x14ac:dyDescent="0.3">
      <c r="A112" s="8" t="s">
        <v>4</v>
      </c>
      <c r="B112" s="9" t="s">
        <v>85</v>
      </c>
      <c r="C112" s="26">
        <f>'SEDE DIURNO 12X36H'!C112</f>
        <v>2.41E-2</v>
      </c>
      <c r="D112" s="10">
        <f>SUM(D28+D64+D74+D98+D106+D111)*C112</f>
        <v>121.96743940251862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36.878566795384835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170.20876982485308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283.68128304142186</v>
      </c>
    </row>
    <row r="118" spans="1:4" ht="16.5" thickBot="1" x14ac:dyDescent="0.3">
      <c r="A118" s="65" t="s">
        <v>109</v>
      </c>
      <c r="B118" s="66"/>
      <c r="C118" s="14">
        <f>SUM(C111:C113)</f>
        <v>0.11559999999999999</v>
      </c>
      <c r="D118" s="10">
        <f>SUM(D111:D117)</f>
        <v>637.91461429683636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2206.3804853416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5035.7110465316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637.91461429683636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5673.6256608284366</v>
      </c>
    </row>
    <row r="130" spans="1:4" ht="16.5" thickBot="1" x14ac:dyDescent="0.3">
      <c r="A130" s="65" t="s">
        <v>159</v>
      </c>
      <c r="B130" s="66"/>
      <c r="C130" s="9"/>
      <c r="D130" s="28">
        <f>D129*C10</f>
        <v>22694.502643313746</v>
      </c>
    </row>
    <row r="131" spans="1:4" ht="16.5" thickBot="1" x14ac:dyDescent="0.3">
      <c r="A131" s="65" t="s">
        <v>160</v>
      </c>
      <c r="B131" s="66"/>
      <c r="C131" s="9"/>
      <c r="D131" s="28">
        <f>D130*24</f>
        <v>544668.06343952985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164C8-71F8-4C3E-80F2-6AECBC82069A}">
  <dimension ref="A1:E131"/>
  <sheetViews>
    <sheetView topLeftCell="A97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4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272.39999999999998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2767.1129999999998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307.42625429999998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537.92676719999997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661.00795344000005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82.625994180000006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49.575596507999997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49.575596507999997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33.050397672000003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19.830238603200002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6.6100795343999996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264.40318137600002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1166.6790378216001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8.55*2*15-(D22*6%)</f>
        <v>141.35939999999999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454.2</v>
      </c>
      <c r="E53" s="31">
        <f>C53*15</f>
        <v>567.75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29.66</v>
      </c>
      <c r="E54" s="31">
        <f>E53*20%</f>
        <v>113.55000000000001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669.57939999999996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537.92676719999997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1166.6790378216001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669.57939999999996</v>
      </c>
    </row>
    <row r="64" spans="1:5" ht="16.5" thickBot="1" x14ac:dyDescent="0.3">
      <c r="A64" s="65" t="s">
        <v>101</v>
      </c>
      <c r="B64" s="66"/>
      <c r="C64" s="19"/>
      <c r="D64" s="15">
        <f>SUM(D61:D63)</f>
        <v>2374.1852050216003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2.25" thickBot="1" x14ac:dyDescent="0.3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5" thickBot="1" x14ac:dyDescent="0.3">
      <c r="A74" s="65" t="s">
        <v>102</v>
      </c>
      <c r="B74" s="66"/>
      <c r="C74" s="14">
        <f>SUM(C68:C73)</f>
        <v>7.1069999999999994E-2</v>
      </c>
      <c r="D74" s="15">
        <f>SUM(D68:D73)</f>
        <v>196.65872090999997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38.435199569999995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57.943346219999995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57.943346219999995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14.86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27.596951360757998</v>
      </c>
    </row>
    <row r="112" spans="1:4" ht="16.5" thickBot="1" x14ac:dyDescent="0.3">
      <c r="A112" s="8" t="s">
        <v>4</v>
      </c>
      <c r="B112" s="9" t="s">
        <v>85</v>
      </c>
      <c r="C112" s="26">
        <f>'SEDE NOTURNO 12X36H'!C112</f>
        <v>1.4800000000000001E-2</v>
      </c>
      <c r="D112" s="10">
        <f>SUM(D28+D64+D74+D98+D106+D111)*C112</f>
        <v>82.095410907982895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40.053680485749553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184.86314070345946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308.10523450576579</v>
      </c>
    </row>
    <row r="118" spans="1:4" ht="16.5" thickBot="1" x14ac:dyDescent="0.3">
      <c r="A118" s="65" t="s">
        <v>109</v>
      </c>
      <c r="B118" s="66"/>
      <c r="C118" s="14">
        <f>SUM(C111:C113)</f>
        <v>0.10629999999999999</v>
      </c>
      <c r="D118" s="10">
        <f>SUM(D111:D117)</f>
        <v>642.71441796371573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2374.1852050216003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5519.3902721515997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642.71441796371573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6162.1046901153159</v>
      </c>
    </row>
    <row r="130" spans="1:4" ht="16.5" thickBot="1" x14ac:dyDescent="0.3">
      <c r="A130" s="65" t="s">
        <v>159</v>
      </c>
      <c r="B130" s="66"/>
      <c r="C130" s="9"/>
      <c r="D130" s="28">
        <f>D129*C10</f>
        <v>24648.418760461263</v>
      </c>
    </row>
    <row r="131" spans="1:4" ht="16.5" thickBot="1" x14ac:dyDescent="0.3">
      <c r="A131" s="65" t="s">
        <v>160</v>
      </c>
      <c r="B131" s="66"/>
      <c r="C131" s="9"/>
      <c r="D131" s="28">
        <f>D130*24</f>
        <v>591562.05025107029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B78E-A1BA-4EC0-A9CE-AD1CF7FD8458}">
  <dimension ref="A1:E131"/>
  <sheetViews>
    <sheetView topLeftCell="A110" workbookViewId="0">
      <selection activeCell="C113" sqref="C113"/>
    </sheetView>
  </sheetViews>
  <sheetFormatPr defaultRowHeight="15" x14ac:dyDescent="0.25"/>
  <cols>
    <col min="1" max="1" width="15.42578125" bestFit="1" customWidth="1"/>
    <col min="2" max="2" width="57" bestFit="1" customWidth="1"/>
    <col min="3" max="3" width="13.5703125" bestFit="1" customWidth="1"/>
    <col min="4" max="4" width="13.7109375" customWidth="1"/>
  </cols>
  <sheetData>
    <row r="1" spans="1:4" ht="15.75" x14ac:dyDescent="0.25">
      <c r="A1" s="44" t="s">
        <v>0</v>
      </c>
      <c r="B1" s="45"/>
      <c r="C1" s="45"/>
      <c r="D1" s="46"/>
    </row>
    <row r="2" spans="1:4" ht="15.75" x14ac:dyDescent="0.25">
      <c r="A2" s="41" t="s">
        <v>1</v>
      </c>
      <c r="B2" s="42"/>
      <c r="C2" s="42"/>
      <c r="D2" s="43"/>
    </row>
    <row r="3" spans="1:4" ht="15.75" x14ac:dyDescent="0.25">
      <c r="A3" s="1" t="s">
        <v>2</v>
      </c>
      <c r="B3" s="2" t="s">
        <v>3</v>
      </c>
      <c r="C3" s="47">
        <v>45846</v>
      </c>
      <c r="D3" s="48"/>
    </row>
    <row r="4" spans="1:4" ht="15.75" x14ac:dyDescent="0.25">
      <c r="A4" s="1" t="s">
        <v>4</v>
      </c>
      <c r="B4" s="2" t="s">
        <v>5</v>
      </c>
      <c r="C4" s="48" t="s">
        <v>120</v>
      </c>
      <c r="D4" s="48"/>
    </row>
    <row r="5" spans="1:4" ht="15.6" customHeight="1" x14ac:dyDescent="0.25">
      <c r="A5" s="1" t="s">
        <v>6</v>
      </c>
      <c r="B5" s="2" t="s">
        <v>7</v>
      </c>
      <c r="C5" s="49" t="s">
        <v>8</v>
      </c>
      <c r="D5" s="48"/>
    </row>
    <row r="6" spans="1:4" ht="15.75" x14ac:dyDescent="0.25">
      <c r="A6" s="1" t="s">
        <v>9</v>
      </c>
      <c r="B6" s="2" t="s">
        <v>10</v>
      </c>
      <c r="C6" s="48">
        <v>24</v>
      </c>
      <c r="D6" s="48"/>
    </row>
    <row r="7" spans="1:4" ht="15.75" x14ac:dyDescent="0.25">
      <c r="A7" s="3"/>
      <c r="B7" s="4"/>
      <c r="C7" s="4"/>
      <c r="D7" s="4"/>
    </row>
    <row r="8" spans="1:4" ht="15.75" x14ac:dyDescent="0.25">
      <c r="A8" s="50" t="s">
        <v>11</v>
      </c>
      <c r="B8" s="50"/>
      <c r="C8" s="50"/>
      <c r="D8" s="50"/>
    </row>
    <row r="9" spans="1:4" ht="43.15" customHeight="1" x14ac:dyDescent="0.25">
      <c r="A9" s="2" t="s">
        <v>12</v>
      </c>
      <c r="B9" s="1" t="s">
        <v>13</v>
      </c>
      <c r="C9" s="49" t="s">
        <v>14</v>
      </c>
      <c r="D9" s="49"/>
    </row>
    <row r="10" spans="1:4" ht="36" customHeight="1" x14ac:dyDescent="0.25">
      <c r="A10" s="51" t="s">
        <v>119</v>
      </c>
      <c r="B10" s="53" t="s">
        <v>148</v>
      </c>
      <c r="C10" s="55">
        <v>2</v>
      </c>
      <c r="D10" s="56"/>
    </row>
    <row r="11" spans="1:4" ht="51" customHeight="1" x14ac:dyDescent="0.25">
      <c r="A11" s="52"/>
      <c r="B11" s="54"/>
      <c r="C11" s="57"/>
      <c r="D11" s="58"/>
    </row>
    <row r="12" spans="1:4" ht="15.75" x14ac:dyDescent="0.25">
      <c r="A12" s="3"/>
      <c r="B12" s="3"/>
      <c r="C12" s="4"/>
      <c r="D12" s="4"/>
    </row>
    <row r="13" spans="1:4" ht="15.75" x14ac:dyDescent="0.25">
      <c r="A13" s="41" t="s">
        <v>15</v>
      </c>
      <c r="B13" s="42"/>
      <c r="C13" s="42"/>
      <c r="D13" s="43"/>
    </row>
    <row r="14" spans="1:4" ht="30" customHeight="1" x14ac:dyDescent="0.25">
      <c r="A14" s="1">
        <v>1</v>
      </c>
      <c r="B14" s="2" t="s">
        <v>16</v>
      </c>
      <c r="C14" s="49" t="s">
        <v>118</v>
      </c>
      <c r="D14" s="49"/>
    </row>
    <row r="15" spans="1:4" ht="15.75" x14ac:dyDescent="0.25">
      <c r="A15" s="1">
        <v>2</v>
      </c>
      <c r="B15" s="2" t="s">
        <v>17</v>
      </c>
      <c r="C15" s="48" t="s">
        <v>121</v>
      </c>
      <c r="D15" s="48"/>
    </row>
    <row r="16" spans="1:4" ht="15.75" x14ac:dyDescent="0.25">
      <c r="A16" s="1">
        <v>3</v>
      </c>
      <c r="B16" s="2" t="s">
        <v>18</v>
      </c>
      <c r="C16" s="60">
        <v>1919.01</v>
      </c>
      <c r="D16" s="61"/>
    </row>
    <row r="17" spans="1:4" ht="15.75" x14ac:dyDescent="0.25">
      <c r="A17" s="1">
        <v>4</v>
      </c>
      <c r="B17" s="2" t="s">
        <v>19</v>
      </c>
      <c r="C17" s="62"/>
      <c r="D17" s="62"/>
    </row>
    <row r="18" spans="1:4" ht="15.75" x14ac:dyDescent="0.25">
      <c r="A18" s="1">
        <v>5</v>
      </c>
      <c r="B18" s="2" t="s">
        <v>20</v>
      </c>
      <c r="C18" s="47">
        <v>45658</v>
      </c>
      <c r="D18" s="48"/>
    </row>
    <row r="19" spans="1:4" ht="15.75" x14ac:dyDescent="0.25">
      <c r="A19" s="63"/>
      <c r="B19" s="63"/>
      <c r="C19" s="5"/>
      <c r="D19" s="5"/>
    </row>
    <row r="20" spans="1:4" ht="16.5" thickBot="1" x14ac:dyDescent="0.3">
      <c r="A20" s="64" t="s">
        <v>95</v>
      </c>
      <c r="B20" s="64"/>
      <c r="C20" s="64"/>
      <c r="D20" s="64"/>
    </row>
    <row r="21" spans="1:4" ht="16.5" thickBot="1" x14ac:dyDescent="0.3">
      <c r="A21" s="6">
        <v>1</v>
      </c>
      <c r="B21" s="7" t="s">
        <v>22</v>
      </c>
      <c r="C21" s="7"/>
      <c r="D21" s="7" t="s">
        <v>23</v>
      </c>
    </row>
    <row r="22" spans="1:4" ht="16.5" thickBot="1" x14ac:dyDescent="0.3">
      <c r="A22" s="8" t="s">
        <v>2</v>
      </c>
      <c r="B22" s="9" t="s">
        <v>24</v>
      </c>
      <c r="C22" s="10"/>
      <c r="D22" s="10">
        <v>1919.01</v>
      </c>
    </row>
    <row r="23" spans="1:4" ht="16.5" thickBot="1" x14ac:dyDescent="0.3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5" thickBot="1" x14ac:dyDescent="0.3">
      <c r="A24" s="8" t="s">
        <v>6</v>
      </c>
      <c r="B24" s="9" t="s">
        <v>26</v>
      </c>
      <c r="C24" s="12"/>
      <c r="D24" s="10">
        <v>0</v>
      </c>
    </row>
    <row r="25" spans="1:4" ht="16.5" thickBot="1" x14ac:dyDescent="0.3">
      <c r="A25" s="8" t="s">
        <v>9</v>
      </c>
      <c r="B25" s="9" t="s">
        <v>27</v>
      </c>
      <c r="C25" s="10">
        <v>0</v>
      </c>
      <c r="D25" s="32">
        <v>0</v>
      </c>
    </row>
    <row r="26" spans="1:4" ht="16.5" thickBot="1" x14ac:dyDescent="0.3">
      <c r="A26" s="8" t="s">
        <v>28</v>
      </c>
      <c r="B26" s="9" t="s">
        <v>29</v>
      </c>
      <c r="C26" s="10"/>
      <c r="D26" s="32"/>
    </row>
    <row r="27" spans="1:4" ht="16.5" thickBot="1" x14ac:dyDescent="0.3">
      <c r="A27" s="8" t="s">
        <v>30</v>
      </c>
      <c r="B27" s="9" t="s">
        <v>71</v>
      </c>
      <c r="C27" s="10"/>
      <c r="D27" s="10">
        <v>0</v>
      </c>
    </row>
    <row r="28" spans="1:4" ht="16.5" thickBot="1" x14ac:dyDescent="0.3">
      <c r="A28" s="65" t="s">
        <v>96</v>
      </c>
      <c r="B28" s="66"/>
      <c r="C28" s="10"/>
      <c r="D28" s="10">
        <f>SUM(D22:D27)</f>
        <v>2494.7129999999997</v>
      </c>
    </row>
    <row r="29" spans="1:4" ht="15.75" x14ac:dyDescent="0.25">
      <c r="A29" s="5"/>
      <c r="B29" s="5"/>
      <c r="C29" s="5"/>
      <c r="D29" s="5"/>
    </row>
    <row r="30" spans="1:4" ht="15.75" x14ac:dyDescent="0.25">
      <c r="A30" s="64" t="s">
        <v>31</v>
      </c>
      <c r="B30" s="64"/>
      <c r="C30" s="64"/>
      <c r="D30" s="64"/>
    </row>
    <row r="31" spans="1:4" ht="15.75" x14ac:dyDescent="0.25">
      <c r="A31" s="67" t="s">
        <v>32</v>
      </c>
      <c r="B31" s="67"/>
      <c r="C31" s="67"/>
      <c r="D31" s="67"/>
    </row>
    <row r="32" spans="1:4" ht="16.5" thickBot="1" x14ac:dyDescent="0.3">
      <c r="A32" s="5"/>
      <c r="B32" s="5"/>
      <c r="C32" s="5"/>
      <c r="D32" s="5"/>
    </row>
    <row r="33" spans="1:4" ht="16.5" thickBot="1" x14ac:dyDescent="0.3">
      <c r="A33" s="6" t="s">
        <v>33</v>
      </c>
      <c r="B33" s="7" t="s">
        <v>34</v>
      </c>
      <c r="C33" s="7"/>
      <c r="D33" s="7" t="s">
        <v>23</v>
      </c>
    </row>
    <row r="34" spans="1:4" ht="16.5" thickBot="1" x14ac:dyDescent="0.3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5" thickBot="1" x14ac:dyDescent="0.3">
      <c r="A35" s="8" t="s">
        <v>4</v>
      </c>
      <c r="B35" s="9" t="s">
        <v>36</v>
      </c>
      <c r="C35" s="14">
        <v>0.1111</v>
      </c>
      <c r="D35" s="15">
        <f>D28*C35</f>
        <v>277.16261429999997</v>
      </c>
    </row>
    <row r="36" spans="1:4" ht="16.5" thickBot="1" x14ac:dyDescent="0.3">
      <c r="A36" s="65" t="s">
        <v>97</v>
      </c>
      <c r="B36" s="66"/>
      <c r="C36" s="14">
        <f>SUM(C34:C35)</f>
        <v>0.19440000000000002</v>
      </c>
      <c r="D36" s="15">
        <f>SUM(D34:D35)</f>
        <v>484.97220719999996</v>
      </c>
    </row>
    <row r="37" spans="1:4" ht="15.75" x14ac:dyDescent="0.25">
      <c r="A37" s="5"/>
      <c r="B37" s="5"/>
      <c r="C37" s="5"/>
      <c r="D37" s="5"/>
    </row>
    <row r="38" spans="1:4" ht="16.5" thickBot="1" x14ac:dyDescent="0.3">
      <c r="A38" s="59" t="s">
        <v>98</v>
      </c>
      <c r="B38" s="59"/>
      <c r="C38" s="59"/>
      <c r="D38" s="59"/>
    </row>
    <row r="39" spans="1:4" ht="32.25" thickBot="1" x14ac:dyDescent="0.3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5" thickBot="1" x14ac:dyDescent="0.3">
      <c r="A40" s="8" t="s">
        <v>2</v>
      </c>
      <c r="B40" s="9" t="s">
        <v>40</v>
      </c>
      <c r="C40" s="14">
        <v>0.2</v>
      </c>
      <c r="D40" s="17">
        <f t="shared" ref="D40:D47" si="0">($D$28+$D$36)*C40</f>
        <v>595.93704143999992</v>
      </c>
    </row>
    <row r="41" spans="1:4" ht="16.5" thickBot="1" x14ac:dyDescent="0.3">
      <c r="A41" s="8" t="s">
        <v>4</v>
      </c>
      <c r="B41" s="9" t="s">
        <v>41</v>
      </c>
      <c r="C41" s="14">
        <v>2.5000000000000001E-2</v>
      </c>
      <c r="D41" s="17">
        <f t="shared" si="0"/>
        <v>74.49213017999999</v>
      </c>
    </row>
    <row r="42" spans="1:4" ht="16.5" thickBot="1" x14ac:dyDescent="0.3">
      <c r="A42" s="8" t="s">
        <v>6</v>
      </c>
      <c r="B42" s="9" t="s">
        <v>42</v>
      </c>
      <c r="C42" s="18">
        <v>1.4999999999999999E-2</v>
      </c>
      <c r="D42" s="17">
        <f t="shared" si="0"/>
        <v>44.695278107999997</v>
      </c>
    </row>
    <row r="43" spans="1:4" ht="16.5" thickBot="1" x14ac:dyDescent="0.3">
      <c r="A43" s="8" t="s">
        <v>9</v>
      </c>
      <c r="B43" s="9" t="s">
        <v>43</v>
      </c>
      <c r="C43" s="14">
        <v>1.4999999999999999E-2</v>
      </c>
      <c r="D43" s="17">
        <f t="shared" si="0"/>
        <v>44.695278107999997</v>
      </c>
    </row>
    <row r="44" spans="1:4" ht="16.5" thickBot="1" x14ac:dyDescent="0.3">
      <c r="A44" s="8" t="s">
        <v>28</v>
      </c>
      <c r="B44" s="9" t="s">
        <v>44</v>
      </c>
      <c r="C44" s="14">
        <v>0.01</v>
      </c>
      <c r="D44" s="17">
        <f t="shared" si="0"/>
        <v>29.796852071999997</v>
      </c>
    </row>
    <row r="45" spans="1:4" ht="16.5" thickBot="1" x14ac:dyDescent="0.3">
      <c r="A45" s="8" t="s">
        <v>30</v>
      </c>
      <c r="B45" s="9" t="s">
        <v>45</v>
      </c>
      <c r="C45" s="14">
        <v>6.0000000000000001E-3</v>
      </c>
      <c r="D45" s="17">
        <f t="shared" si="0"/>
        <v>17.878111243199999</v>
      </c>
    </row>
    <row r="46" spans="1:4" ht="16.5" thickBot="1" x14ac:dyDescent="0.3">
      <c r="A46" s="8" t="s">
        <v>46</v>
      </c>
      <c r="B46" s="9" t="s">
        <v>47</v>
      </c>
      <c r="C46" s="14">
        <v>2E-3</v>
      </c>
      <c r="D46" s="17">
        <f t="shared" si="0"/>
        <v>5.9593704143999995</v>
      </c>
    </row>
    <row r="47" spans="1:4" ht="16.5" thickBot="1" x14ac:dyDescent="0.3">
      <c r="A47" s="8" t="s">
        <v>48</v>
      </c>
      <c r="B47" s="9" t="s">
        <v>49</v>
      </c>
      <c r="C47" s="14">
        <v>0.08</v>
      </c>
      <c r="D47" s="17">
        <f t="shared" si="0"/>
        <v>238.37481657599997</v>
      </c>
    </row>
    <row r="48" spans="1:4" ht="16.5" thickBot="1" x14ac:dyDescent="0.3">
      <c r="A48" s="65" t="s">
        <v>99</v>
      </c>
      <c r="B48" s="66"/>
      <c r="C48" s="14">
        <f>SUM(C40:C47)</f>
        <v>0.35300000000000004</v>
      </c>
      <c r="D48" s="17">
        <f>SUM(D40:D47)</f>
        <v>1051.8288781415999</v>
      </c>
    </row>
    <row r="49" spans="1:5" x14ac:dyDescent="0.25">
      <c r="A49" s="29"/>
      <c r="B49" s="29"/>
      <c r="C49" s="29"/>
      <c r="D49" s="29"/>
    </row>
    <row r="50" spans="1:5" ht="16.5" thickBot="1" x14ac:dyDescent="0.3">
      <c r="A50" s="67" t="s">
        <v>50</v>
      </c>
      <c r="B50" s="67"/>
      <c r="C50" s="67"/>
      <c r="D50" s="67"/>
    </row>
    <row r="51" spans="1:5" ht="16.5" thickBot="1" x14ac:dyDescent="0.3">
      <c r="A51" s="6" t="s">
        <v>51</v>
      </c>
      <c r="B51" s="7" t="s">
        <v>52</v>
      </c>
      <c r="C51" s="7"/>
      <c r="D51" s="7" t="s">
        <v>23</v>
      </c>
    </row>
    <row r="52" spans="1:5" ht="16.5" thickBot="1" x14ac:dyDescent="0.3">
      <c r="A52" s="8" t="s">
        <v>2</v>
      </c>
      <c r="B52" s="9" t="s">
        <v>113</v>
      </c>
      <c r="C52" s="10"/>
      <c r="D52" s="10">
        <f>8.55*2*22-(D22*6%)</f>
        <v>261.05940000000004</v>
      </c>
    </row>
    <row r="53" spans="1:5" ht="16.5" thickBot="1" x14ac:dyDescent="0.3">
      <c r="A53" s="8" t="s">
        <v>4</v>
      </c>
      <c r="B53" s="9" t="s">
        <v>114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5" thickBot="1" x14ac:dyDescent="0.3">
      <c r="A54" s="8" t="s">
        <v>6</v>
      </c>
      <c r="B54" s="9" t="s">
        <v>115</v>
      </c>
      <c r="C54" s="10"/>
      <c r="D54" s="10">
        <v>31.46</v>
      </c>
      <c r="E54" s="31">
        <f>E53*20%</f>
        <v>166.54000000000002</v>
      </c>
    </row>
    <row r="55" spans="1:5" ht="16.5" thickBot="1" x14ac:dyDescent="0.3">
      <c r="A55" s="8" t="s">
        <v>9</v>
      </c>
      <c r="B55" s="9" t="s">
        <v>116</v>
      </c>
      <c r="C55" s="10"/>
      <c r="D55" s="10">
        <v>14.02</v>
      </c>
    </row>
    <row r="56" spans="1:5" ht="16.5" thickBot="1" x14ac:dyDescent="0.3">
      <c r="A56" s="8" t="s">
        <v>28</v>
      </c>
      <c r="B56" s="9" t="s">
        <v>117</v>
      </c>
      <c r="C56" s="19"/>
      <c r="D56" s="10">
        <v>30.34</v>
      </c>
    </row>
    <row r="57" spans="1:5" ht="16.5" thickBot="1" x14ac:dyDescent="0.3">
      <c r="A57" s="65" t="s">
        <v>100</v>
      </c>
      <c r="B57" s="66"/>
      <c r="C57" s="19"/>
      <c r="D57" s="10">
        <f>SUM(D52:D56)</f>
        <v>1003.0394000000002</v>
      </c>
    </row>
    <row r="58" spans="1:5" x14ac:dyDescent="0.25">
      <c r="A58" s="29"/>
      <c r="B58" s="29"/>
      <c r="C58" s="29"/>
      <c r="D58" s="29"/>
    </row>
    <row r="59" spans="1:5" ht="16.5" thickBot="1" x14ac:dyDescent="0.3">
      <c r="A59" s="68" t="s">
        <v>53</v>
      </c>
      <c r="B59" s="68"/>
      <c r="C59" s="68"/>
      <c r="D59" s="68"/>
    </row>
    <row r="60" spans="1:5" ht="16.5" thickBot="1" x14ac:dyDescent="0.3">
      <c r="A60" s="6">
        <v>2</v>
      </c>
      <c r="B60" s="7" t="s">
        <v>54</v>
      </c>
      <c r="C60" s="7"/>
      <c r="D60" s="7" t="s">
        <v>23</v>
      </c>
    </row>
    <row r="61" spans="1:5" ht="16.5" thickBot="1" x14ac:dyDescent="0.3">
      <c r="A61" s="8" t="s">
        <v>33</v>
      </c>
      <c r="B61" s="9" t="s">
        <v>55</v>
      </c>
      <c r="C61" s="19"/>
      <c r="D61" s="15">
        <f>D36</f>
        <v>484.97220719999996</v>
      </c>
    </row>
    <row r="62" spans="1:5" ht="16.5" thickBot="1" x14ac:dyDescent="0.3">
      <c r="A62" s="8" t="s">
        <v>37</v>
      </c>
      <c r="B62" s="9" t="s">
        <v>38</v>
      </c>
      <c r="C62" s="19"/>
      <c r="D62" s="15">
        <f>D48</f>
        <v>1051.8288781415999</v>
      </c>
    </row>
    <row r="63" spans="1:5" ht="16.5" thickBot="1" x14ac:dyDescent="0.3">
      <c r="A63" s="8" t="s">
        <v>51</v>
      </c>
      <c r="B63" s="9" t="s">
        <v>52</v>
      </c>
      <c r="C63" s="19"/>
      <c r="D63" s="15">
        <f>D57</f>
        <v>1003.0394000000002</v>
      </c>
    </row>
    <row r="64" spans="1:5" ht="16.5" thickBot="1" x14ac:dyDescent="0.3">
      <c r="A64" s="65" t="s">
        <v>101</v>
      </c>
      <c r="B64" s="66"/>
      <c r="C64" s="19"/>
      <c r="D64" s="15">
        <f>SUM(D61:D63)</f>
        <v>2539.8404853416</v>
      </c>
    </row>
    <row r="65" spans="1:4" ht="15.75" x14ac:dyDescent="0.25">
      <c r="A65" s="20"/>
      <c r="B65" s="5"/>
      <c r="C65" s="5"/>
      <c r="D65" s="5"/>
    </row>
    <row r="66" spans="1:4" ht="16.5" thickBot="1" x14ac:dyDescent="0.3">
      <c r="A66" s="64" t="s">
        <v>56</v>
      </c>
      <c r="B66" s="64"/>
      <c r="C66" s="64"/>
      <c r="D66" s="64"/>
    </row>
    <row r="67" spans="1:4" ht="16.5" thickBot="1" x14ac:dyDescent="0.3">
      <c r="A67" s="6">
        <v>3</v>
      </c>
      <c r="B67" s="7" t="s">
        <v>57</v>
      </c>
      <c r="C67" s="7"/>
      <c r="D67" s="7" t="s">
        <v>23</v>
      </c>
    </row>
    <row r="68" spans="1:4" ht="16.5" thickBot="1" x14ac:dyDescent="0.3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5" thickBot="1" x14ac:dyDescent="0.3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2.25" thickBot="1" x14ac:dyDescent="0.3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5" thickBot="1" x14ac:dyDescent="0.3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2.25" thickBot="1" x14ac:dyDescent="0.3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2.25" thickBot="1" x14ac:dyDescent="0.3">
      <c r="A73" s="8" t="s">
        <v>30</v>
      </c>
      <c r="B73" s="21" t="s">
        <v>63</v>
      </c>
      <c r="C73" s="38">
        <v>6.2E-4</v>
      </c>
      <c r="D73" s="22">
        <f t="shared" si="1"/>
        <v>1.5467220599999998</v>
      </c>
    </row>
    <row r="74" spans="1:4" ht="16.5" thickBot="1" x14ac:dyDescent="0.3">
      <c r="A74" s="65" t="s">
        <v>102</v>
      </c>
      <c r="B74" s="66"/>
      <c r="C74" s="14">
        <f>SUM(C68:C73)</f>
        <v>6.3689999999999997E-2</v>
      </c>
      <c r="D74" s="15">
        <f>SUM(D68:D73)</f>
        <v>158.88827097000001</v>
      </c>
    </row>
    <row r="75" spans="1:4" ht="15.75" x14ac:dyDescent="0.25">
      <c r="A75" s="5"/>
      <c r="B75" s="5"/>
      <c r="C75" s="5"/>
      <c r="D75" s="5"/>
    </row>
    <row r="76" spans="1:4" ht="15.75" x14ac:dyDescent="0.25">
      <c r="A76" s="64" t="s">
        <v>64</v>
      </c>
      <c r="B76" s="64"/>
      <c r="C76" s="64"/>
      <c r="D76" s="64"/>
    </row>
    <row r="77" spans="1:4" ht="15.75" x14ac:dyDescent="0.25">
      <c r="A77" s="5"/>
      <c r="B77" s="30" t="s">
        <v>103</v>
      </c>
      <c r="C77" s="13"/>
      <c r="D77" s="5"/>
    </row>
    <row r="78" spans="1:4" ht="16.5" thickBot="1" x14ac:dyDescent="0.3">
      <c r="A78" s="13"/>
      <c r="B78" s="5"/>
      <c r="C78" s="5"/>
      <c r="D78" s="5"/>
    </row>
    <row r="79" spans="1:4" ht="16.5" thickBot="1" x14ac:dyDescent="0.3">
      <c r="A79" s="6" t="s">
        <v>65</v>
      </c>
      <c r="B79" s="7" t="s">
        <v>66</v>
      </c>
      <c r="C79" s="7"/>
      <c r="D79" s="7" t="s">
        <v>23</v>
      </c>
    </row>
    <row r="80" spans="1:4" ht="16.5" thickBot="1" x14ac:dyDescent="0.3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5" thickBot="1" x14ac:dyDescent="0.3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5" thickBot="1" x14ac:dyDescent="0.3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5" thickBot="1" x14ac:dyDescent="0.3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5" thickBot="1" x14ac:dyDescent="0.3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5" thickBot="1" x14ac:dyDescent="0.3">
      <c r="A85" s="8" t="s">
        <v>30</v>
      </c>
      <c r="B85" s="9" t="s">
        <v>149</v>
      </c>
      <c r="C85" s="23">
        <v>1.389E-2</v>
      </c>
      <c r="D85" s="24">
        <f t="shared" si="2"/>
        <v>34.651563569999993</v>
      </c>
    </row>
    <row r="86" spans="1:4" ht="16.5" thickBot="1" x14ac:dyDescent="0.3">
      <c r="A86" s="65" t="s">
        <v>104</v>
      </c>
      <c r="B86" s="66"/>
      <c r="C86" s="14">
        <f>SUM(C80:C85)</f>
        <v>2.094E-2</v>
      </c>
      <c r="D86" s="15">
        <f>SUM(D80:D85)</f>
        <v>52.239290219999987</v>
      </c>
    </row>
    <row r="87" spans="1:4" ht="15.75" x14ac:dyDescent="0.25">
      <c r="A87" s="5"/>
      <c r="B87" s="5"/>
      <c r="C87" s="5"/>
      <c r="D87" s="5"/>
    </row>
    <row r="88" spans="1:4" ht="15.75" x14ac:dyDescent="0.25">
      <c r="A88" s="67" t="s">
        <v>105</v>
      </c>
      <c r="B88" s="67"/>
      <c r="C88" s="67"/>
      <c r="D88" s="67"/>
    </row>
    <row r="89" spans="1:4" ht="16.5" thickBot="1" x14ac:dyDescent="0.3">
      <c r="A89" s="13"/>
      <c r="B89" s="5"/>
      <c r="C89" s="5"/>
      <c r="D89" s="5"/>
    </row>
    <row r="90" spans="1:4" ht="16.5" thickBot="1" x14ac:dyDescent="0.3">
      <c r="A90" s="6" t="s">
        <v>72</v>
      </c>
      <c r="B90" s="7" t="s">
        <v>73</v>
      </c>
      <c r="C90" s="7"/>
      <c r="D90" s="7" t="s">
        <v>23</v>
      </c>
    </row>
    <row r="91" spans="1:4" ht="16.5" thickBot="1" x14ac:dyDescent="0.3">
      <c r="A91" s="8" t="s">
        <v>2</v>
      </c>
      <c r="B91" s="9" t="s">
        <v>74</v>
      </c>
      <c r="C91" s="19"/>
      <c r="D91" s="10">
        <v>0</v>
      </c>
    </row>
    <row r="92" spans="1:4" ht="16.5" thickBot="1" x14ac:dyDescent="0.3">
      <c r="A92" s="65" t="s">
        <v>106</v>
      </c>
      <c r="B92" s="66"/>
      <c r="C92" s="19"/>
      <c r="D92" s="10">
        <f>D91</f>
        <v>0</v>
      </c>
    </row>
    <row r="93" spans="1:4" ht="15.75" x14ac:dyDescent="0.25">
      <c r="A93" s="5"/>
      <c r="B93" s="5"/>
      <c r="C93" s="5"/>
      <c r="D93" s="5"/>
    </row>
    <row r="94" spans="1:4" ht="16.5" thickBot="1" x14ac:dyDescent="0.3">
      <c r="A94" s="64" t="s">
        <v>75</v>
      </c>
      <c r="B94" s="64"/>
      <c r="C94" s="64"/>
      <c r="D94" s="64"/>
    </row>
    <row r="95" spans="1:4" ht="16.5" thickBot="1" x14ac:dyDescent="0.3">
      <c r="A95" s="6">
        <v>4</v>
      </c>
      <c r="B95" s="7" t="s">
        <v>76</v>
      </c>
      <c r="C95" s="7"/>
      <c r="D95" s="7" t="s">
        <v>23</v>
      </c>
    </row>
    <row r="96" spans="1:4" ht="16.5" thickBot="1" x14ac:dyDescent="0.3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5" thickBot="1" x14ac:dyDescent="0.3">
      <c r="A97" s="8" t="s">
        <v>72</v>
      </c>
      <c r="B97" s="9" t="s">
        <v>73</v>
      </c>
      <c r="C97" s="19"/>
      <c r="D97" s="15">
        <f>D92</f>
        <v>0</v>
      </c>
    </row>
    <row r="98" spans="1:4" ht="16.5" thickBot="1" x14ac:dyDescent="0.3">
      <c r="A98" s="65" t="s">
        <v>107</v>
      </c>
      <c r="B98" s="66"/>
      <c r="C98" s="19"/>
      <c r="D98" s="15">
        <f>SUM(D96:D97)</f>
        <v>52.239290219999987</v>
      </c>
    </row>
    <row r="99" spans="1:4" ht="15.75" x14ac:dyDescent="0.25">
      <c r="A99" s="5"/>
      <c r="B99" s="5"/>
      <c r="C99" s="5"/>
      <c r="D99" s="5"/>
    </row>
    <row r="100" spans="1:4" ht="16.5" thickBot="1" x14ac:dyDescent="0.3">
      <c r="A100" s="64" t="s">
        <v>77</v>
      </c>
      <c r="B100" s="64"/>
      <c r="C100" s="64"/>
      <c r="D100" s="64"/>
    </row>
    <row r="101" spans="1:4" ht="16.5" thickBot="1" x14ac:dyDescent="0.3">
      <c r="A101" s="6">
        <v>5</v>
      </c>
      <c r="B101" s="25" t="s">
        <v>78</v>
      </c>
      <c r="C101" s="7"/>
      <c r="D101" s="7" t="s">
        <v>23</v>
      </c>
    </row>
    <row r="102" spans="1:4" ht="16.5" thickBot="1" x14ac:dyDescent="0.3">
      <c r="A102" s="8" t="s">
        <v>2</v>
      </c>
      <c r="B102" s="9" t="s">
        <v>79</v>
      </c>
      <c r="C102" s="19"/>
      <c r="D102" s="10">
        <v>108.63</v>
      </c>
    </row>
    <row r="103" spans="1:4" ht="16.5" thickBot="1" x14ac:dyDescent="0.3">
      <c r="A103" s="8" t="s">
        <v>4</v>
      </c>
      <c r="B103" s="9" t="s">
        <v>80</v>
      </c>
      <c r="C103" s="19"/>
      <c r="D103" s="10">
        <v>14.86</v>
      </c>
    </row>
    <row r="104" spans="1:4" ht="16.5" thickBot="1" x14ac:dyDescent="0.3">
      <c r="A104" s="8" t="s">
        <v>6</v>
      </c>
      <c r="B104" s="9" t="s">
        <v>81</v>
      </c>
      <c r="C104" s="19"/>
      <c r="D104" s="10"/>
    </row>
    <row r="105" spans="1:4" ht="16.5" thickBot="1" x14ac:dyDescent="0.3">
      <c r="A105" s="8" t="s">
        <v>9</v>
      </c>
      <c r="B105" s="9" t="s">
        <v>71</v>
      </c>
      <c r="C105" s="19"/>
      <c r="D105" s="10">
        <v>0</v>
      </c>
    </row>
    <row r="106" spans="1:4" ht="16.5" thickBot="1" x14ac:dyDescent="0.3">
      <c r="A106" s="65" t="s">
        <v>108</v>
      </c>
      <c r="B106" s="66"/>
      <c r="C106" s="19"/>
      <c r="D106" s="10">
        <f>SUM(D102:D105)</f>
        <v>123.49</v>
      </c>
    </row>
    <row r="107" spans="1:4" ht="15.75" x14ac:dyDescent="0.25">
      <c r="A107" s="5"/>
      <c r="B107" s="5"/>
      <c r="C107" s="5"/>
      <c r="D107" s="5"/>
    </row>
    <row r="108" spans="1:4" ht="15.75" x14ac:dyDescent="0.25">
      <c r="A108" s="64" t="s">
        <v>82</v>
      </c>
      <c r="B108" s="64"/>
      <c r="C108" s="64"/>
      <c r="D108" s="64"/>
    </row>
    <row r="109" spans="1:4" ht="16.5" thickBot="1" x14ac:dyDescent="0.3">
      <c r="A109" s="5"/>
      <c r="B109" s="5"/>
      <c r="C109" s="5"/>
      <c r="D109" s="5"/>
    </row>
    <row r="110" spans="1:4" ht="32.25" thickBot="1" x14ac:dyDescent="0.3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5" thickBot="1" x14ac:dyDescent="0.3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26.845855232657996</v>
      </c>
    </row>
    <row r="112" spans="1:4" ht="16.5" thickBot="1" x14ac:dyDescent="0.3">
      <c r="A112" s="8" t="s">
        <v>4</v>
      </c>
      <c r="B112" s="9" t="s">
        <v>85</v>
      </c>
      <c r="C112" s="26">
        <f>'SEDE 44H'!C112</f>
        <v>1.5299999999999999E-2</v>
      </c>
      <c r="D112" s="10">
        <f>SUM(D28+D64+D74+D98+D106+D111)*C112</f>
        <v>82.55905859699314</v>
      </c>
    </row>
    <row r="113" spans="1:4" ht="16.5" thickBot="1" x14ac:dyDescent="0.3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5" thickBot="1" x14ac:dyDescent="0.3">
      <c r="A114" s="8"/>
      <c r="B114" s="9" t="s">
        <v>87</v>
      </c>
      <c r="C114" s="14"/>
      <c r="D114" s="10"/>
    </row>
    <row r="115" spans="1:4" ht="16.5" thickBot="1" x14ac:dyDescent="0.3">
      <c r="A115" s="8"/>
      <c r="B115" s="9" t="s">
        <v>88</v>
      </c>
      <c r="C115" s="14">
        <v>6.4999999999999997E-3</v>
      </c>
      <c r="D115" s="10">
        <f>D129*C115</f>
        <v>38.982751770496037</v>
      </c>
    </row>
    <row r="116" spans="1:4" ht="16.5" thickBot="1" x14ac:dyDescent="0.3">
      <c r="A116" s="8"/>
      <c r="B116" s="9" t="s">
        <v>89</v>
      </c>
      <c r="C116" s="14">
        <v>0.03</v>
      </c>
      <c r="D116" s="10">
        <f>D129*C116</f>
        <v>179.92039278690478</v>
      </c>
    </row>
    <row r="117" spans="1:4" ht="16.5" thickBot="1" x14ac:dyDescent="0.3">
      <c r="A117" s="8"/>
      <c r="B117" s="9" t="s">
        <v>90</v>
      </c>
      <c r="C117" s="14">
        <v>0.05</v>
      </c>
      <c r="D117" s="10">
        <f>D129*C117</f>
        <v>299.86732131150796</v>
      </c>
    </row>
    <row r="118" spans="1:4" ht="16.5" thickBot="1" x14ac:dyDescent="0.3">
      <c r="A118" s="65" t="s">
        <v>109</v>
      </c>
      <c r="B118" s="66"/>
      <c r="C118" s="14">
        <f>SUM(C111:C113)</f>
        <v>0.10679999999999999</v>
      </c>
      <c r="D118" s="10">
        <f>SUM(D111:D117)</f>
        <v>628.17537969855994</v>
      </c>
    </row>
    <row r="119" spans="1:4" ht="15.75" x14ac:dyDescent="0.25">
      <c r="A119" s="5"/>
      <c r="B119" s="5"/>
      <c r="C119" s="5"/>
      <c r="D119" s="5"/>
    </row>
    <row r="120" spans="1:4" ht="16.5" thickBot="1" x14ac:dyDescent="0.3">
      <c r="A120" s="64" t="s">
        <v>110</v>
      </c>
      <c r="B120" s="64"/>
      <c r="C120" s="64"/>
      <c r="D120" s="64"/>
    </row>
    <row r="121" spans="1:4" ht="32.25" thickBot="1" x14ac:dyDescent="0.3">
      <c r="A121" s="6"/>
      <c r="B121" s="7" t="s">
        <v>91</v>
      </c>
      <c r="C121" s="7"/>
      <c r="D121" s="7" t="s">
        <v>23</v>
      </c>
    </row>
    <row r="122" spans="1:4" ht="16.5" thickBot="1" x14ac:dyDescent="0.3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5" thickBot="1" x14ac:dyDescent="0.3">
      <c r="A123" s="27" t="s">
        <v>4</v>
      </c>
      <c r="B123" s="9" t="s">
        <v>31</v>
      </c>
      <c r="C123" s="9"/>
      <c r="D123" s="28">
        <f>D64</f>
        <v>2539.8404853416</v>
      </c>
    </row>
    <row r="124" spans="1:4" ht="16.5" thickBot="1" x14ac:dyDescent="0.3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5" thickBot="1" x14ac:dyDescent="0.3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5" thickBot="1" x14ac:dyDescent="0.3">
      <c r="A126" s="27" t="s">
        <v>28</v>
      </c>
      <c r="B126" s="9" t="s">
        <v>77</v>
      </c>
      <c r="C126" s="9"/>
      <c r="D126" s="28">
        <f>D106</f>
        <v>123.49</v>
      </c>
    </row>
    <row r="127" spans="1:4" ht="16.5" thickBot="1" x14ac:dyDescent="0.3">
      <c r="A127" s="65" t="s">
        <v>92</v>
      </c>
      <c r="B127" s="66"/>
      <c r="C127" s="9"/>
      <c r="D127" s="28">
        <f>SUM(D122+D123+D124+D125+D126)</f>
        <v>5369.1710465315991</v>
      </c>
    </row>
    <row r="128" spans="1:4" ht="16.5" thickBot="1" x14ac:dyDescent="0.3">
      <c r="A128" s="27" t="s">
        <v>30</v>
      </c>
      <c r="B128" s="9" t="s">
        <v>93</v>
      </c>
      <c r="C128" s="9"/>
      <c r="D128" s="28">
        <f>D118</f>
        <v>628.17537969855994</v>
      </c>
    </row>
    <row r="129" spans="1:4" ht="16.5" thickBot="1" x14ac:dyDescent="0.3">
      <c r="A129" s="65" t="s">
        <v>94</v>
      </c>
      <c r="B129" s="66"/>
      <c r="C129" s="9"/>
      <c r="D129" s="28">
        <f>(D127+D111+D112)/(1-C113)</f>
        <v>5997.3464262301595</v>
      </c>
    </row>
    <row r="130" spans="1:4" ht="16.5" thickBot="1" x14ac:dyDescent="0.3">
      <c r="A130" s="65" t="s">
        <v>159</v>
      </c>
      <c r="B130" s="66"/>
      <c r="C130" s="9"/>
      <c r="D130" s="28">
        <f>D129*C10</f>
        <v>11994.692852460319</v>
      </c>
    </row>
    <row r="131" spans="1:4" ht="16.5" thickBot="1" x14ac:dyDescent="0.3">
      <c r="A131" s="65" t="s">
        <v>160</v>
      </c>
      <c r="B131" s="66"/>
      <c r="C131" s="9"/>
      <c r="D131" s="28">
        <f>D130*24</f>
        <v>287872.62845904764</v>
      </c>
    </row>
  </sheetData>
  <mergeCells count="46">
    <mergeCell ref="A127:B127"/>
    <mergeCell ref="A129:B129"/>
    <mergeCell ref="A130:B130"/>
    <mergeCell ref="A131:B131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MENEZES DIURNO 12X36</vt:lpstr>
      <vt:lpstr>MENEZES NOTURNO 12X36</vt:lpstr>
      <vt:lpstr>MENEZES 44H</vt:lpstr>
      <vt:lpstr>SEDE DIURNO 12X36H</vt:lpstr>
      <vt:lpstr>SEDE NOTURNO 12X36H</vt:lpstr>
      <vt:lpstr>SEDE 44H</vt:lpstr>
      <vt:lpstr>MEIER E SANTA CRUZ DIURNO 12X36</vt:lpstr>
      <vt:lpstr>MEIER E SANTA CRUZ NOTURN 12X36</vt:lpstr>
      <vt:lpstr>MEIER E SANTA CRUZ 44H</vt:lpstr>
      <vt:lpstr>SEG DESARMADO DIURNO</vt:lpstr>
      <vt:lpstr>SEG DESARMADO NOTURNO</vt:lpstr>
      <vt:lpstr>SEG DESARMADO DIURNO 44H</vt:lpstr>
      <vt:lpstr>RESENDE DIURNO 12X36H</vt:lpstr>
      <vt:lpstr>RESENDE NOTURNO 12X36H</vt:lpstr>
      <vt:lpstr>PETROPOLIS DIURNO 12X36H</vt:lpstr>
      <vt:lpstr>PETROPOLIS NOTURNO 12X36H</vt:lpstr>
      <vt:lpstr>TRES RIOS DIURNO 12X36H</vt:lpstr>
      <vt:lpstr>TRES RIOS NOTURNO 12X36H</vt:lpstr>
      <vt:lpstr>MACAE DIURNO 12X36H</vt:lpstr>
      <vt:lpstr>MACAE NOTURNO 12X36H</vt:lpstr>
      <vt:lpstr>ANGRA DIURNO 12X36H </vt:lpstr>
      <vt:lpstr>ANGRA NOTURNO 12X36H </vt:lpstr>
      <vt:lpstr>B PIRAI DIURNO 12X36H </vt:lpstr>
      <vt:lpstr>B PIRAI NOTURNO 12X36H</vt:lpstr>
      <vt:lpstr>TERESOPOLIS DIURNO 12X36H</vt:lpstr>
      <vt:lpstr>TERESOPOLIS NOTURNO 12X36H</vt:lpstr>
      <vt:lpstr>CAMPOS DIURNO 12X36H</vt:lpstr>
      <vt:lpstr>CAMPOS NOTURNO 12X36H</vt:lpstr>
      <vt:lpstr>CAMPOS 44H</vt:lpstr>
      <vt:lpstr>ARARUAMA</vt:lpstr>
      <vt:lpstr>PARATY</vt:lpstr>
      <vt:lpstr>Equipamentos e Uniformes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</dc:creator>
  <cp:lastModifiedBy>Camila</cp:lastModifiedBy>
  <cp:lastPrinted>2024-12-27T16:43:09Z</cp:lastPrinted>
  <dcterms:created xsi:type="dcterms:W3CDTF">2024-10-31T13:56:35Z</dcterms:created>
  <dcterms:modified xsi:type="dcterms:W3CDTF">2025-08-14T14:08:33Z</dcterms:modified>
</cp:coreProperties>
</file>