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C:\Users\PC-AJ\Downloads\"/>
    </mc:Choice>
  </mc:AlternateContent>
  <xr:revisionPtr revIDLastSave="0" documentId="8_{44FB085D-C8B8-49ED-972A-73222D8BF58F}" xr6:coauthVersionLast="47" xr6:coauthVersionMax="47" xr10:uidLastSave="{00000000-0000-0000-0000-000000000000}"/>
  <bookViews>
    <workbookView xWindow="28680" yWindow="-120" windowWidth="38640" windowHeight="15720" xr2:uid="{00000000-000D-0000-FFFF-FFFF00000000}"/>
  </bookViews>
  <sheets>
    <sheet name="Planilha Resumo" sheetId="3" r:id="rId1"/>
    <sheet name="Planilha Orçamentária" sheetId="1" r:id="rId2"/>
    <sheet name="BDI" sheetId="4" r:id="rId3"/>
    <sheet name="Planilha4" sheetId="6" r:id="rId4"/>
  </sheets>
  <definedNames>
    <definedName name="_xlnm.Print_Titles" localSheetId="1">'Planilha Orçamentária'!$2:$8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0" i="6" l="1"/>
  <c r="D108" i="6"/>
  <c r="P108" i="6" s="1"/>
  <c r="O106" i="6"/>
  <c r="D106" i="6"/>
  <c r="D104" i="6"/>
  <c r="O104" i="6" s="1"/>
  <c r="D102" i="6"/>
  <c r="O102" i="6" s="1"/>
  <c r="D100" i="6"/>
  <c r="N100" i="6" s="1"/>
  <c r="D98" i="6"/>
  <c r="O98" i="6" s="1"/>
  <c r="D96" i="6"/>
  <c r="M96" i="6" s="1"/>
  <c r="D94" i="6"/>
  <c r="N94" i="6" s="1"/>
  <c r="D92" i="6"/>
  <c r="O92" i="6" s="1"/>
  <c r="N90" i="6"/>
  <c r="D90" i="6"/>
  <c r="D88" i="6"/>
  <c r="N88" i="6" s="1"/>
  <c r="D86" i="6"/>
  <c r="N86" i="6" s="1"/>
  <c r="D84" i="6"/>
  <c r="M84" i="6" s="1"/>
  <c r="D82" i="6"/>
  <c r="N82" i="6" s="1"/>
  <c r="D80" i="6"/>
  <c r="O80" i="6" s="1"/>
  <c r="D78" i="6"/>
  <c r="P78" i="6" s="1"/>
  <c r="D76" i="6"/>
  <c r="O76" i="6" s="1"/>
  <c r="K74" i="6"/>
  <c r="D74" i="6"/>
  <c r="D72" i="6"/>
  <c r="K72" i="6" s="1"/>
  <c r="D70" i="6"/>
  <c r="K70" i="6" s="1"/>
  <c r="D68" i="6"/>
  <c r="J68" i="6" s="1"/>
  <c r="D66" i="6"/>
  <c r="J66" i="6" s="1"/>
  <c r="D64" i="6"/>
  <c r="O64" i="6" s="1"/>
  <c r="D62" i="6"/>
  <c r="O62" i="6" s="1"/>
  <c r="D60" i="6"/>
  <c r="N60" i="6" s="1"/>
  <c r="N58" i="6"/>
  <c r="D58" i="6"/>
  <c r="D56" i="6"/>
  <c r="O56" i="6" s="1"/>
  <c r="D54" i="6"/>
  <c r="N54" i="6" s="1"/>
  <c r="D52" i="6"/>
  <c r="N52" i="6" s="1"/>
  <c r="D50" i="6"/>
  <c r="M50" i="6" s="1"/>
  <c r="D48" i="6"/>
  <c r="M48" i="6" s="1"/>
  <c r="D46" i="6"/>
  <c r="M46" i="6" s="1"/>
  <c r="D44" i="6"/>
  <c r="L44" i="6" s="1"/>
  <c r="L42" i="6"/>
  <c r="D42" i="6"/>
  <c r="D40" i="6"/>
  <c r="K40" i="6" s="1"/>
  <c r="D38" i="6"/>
  <c r="K38" i="6" s="1"/>
  <c r="D36" i="6"/>
  <c r="J36" i="6" s="1"/>
  <c r="D34" i="6"/>
  <c r="I34" i="6" s="1"/>
  <c r="D32" i="6"/>
  <c r="H32" i="6" s="1"/>
  <c r="D30" i="6"/>
  <c r="H30" i="6" s="1"/>
  <c r="D28" i="6"/>
  <c r="N28" i="6" s="1"/>
  <c r="P26" i="6"/>
  <c r="D26" i="6"/>
  <c r="D24" i="6"/>
  <c r="G24" i="6" s="1"/>
  <c r="D22" i="6"/>
  <c r="G22" i="6" s="1"/>
  <c r="D20" i="6"/>
  <c r="G20" i="6" s="1"/>
  <c r="D18" i="6"/>
  <c r="G18" i="6" s="1"/>
  <c r="D16" i="6"/>
  <c r="F16" i="6" s="1"/>
  <c r="F110" i="6" s="1"/>
  <c r="D14" i="6"/>
  <c r="E14" i="6" s="1"/>
  <c r="E110" i="6" s="1"/>
  <c r="P12" i="6"/>
  <c r="O12" i="6"/>
  <c r="N12" i="6"/>
  <c r="D12" i="6"/>
  <c r="M12" i="6" s="1"/>
  <c r="P10" i="6"/>
  <c r="O10" i="6"/>
  <c r="N10" i="6"/>
  <c r="M10" i="6"/>
  <c r="L10" i="6"/>
  <c r="K10" i="6"/>
  <c r="J10" i="6"/>
  <c r="I10" i="6"/>
  <c r="D10" i="6"/>
  <c r="H10" i="6" s="1"/>
  <c r="D8" i="6"/>
  <c r="P8" i="6" s="1"/>
  <c r="P110" i="6" s="1"/>
  <c r="I8" i="6" l="1"/>
  <c r="J8" i="6"/>
  <c r="J110" i="6" s="1"/>
  <c r="M8" i="6"/>
  <c r="M110" i="6" s="1"/>
  <c r="H8" i="6"/>
  <c r="G8" i="6"/>
  <c r="D110" i="6"/>
  <c r="F111" i="6" s="1"/>
  <c r="K8" i="6"/>
  <c r="K110" i="6" s="1"/>
  <c r="K111" i="6" s="1"/>
  <c r="L8" i="6"/>
  <c r="L110" i="6" s="1"/>
  <c r="L111" i="6" s="1"/>
  <c r="G12" i="6"/>
  <c r="N8" i="6"/>
  <c r="N110" i="6" s="1"/>
  <c r="N111" i="6" s="1"/>
  <c r="H12" i="6"/>
  <c r="O8" i="6"/>
  <c r="O110" i="6" s="1"/>
  <c r="O111" i="6" s="1"/>
  <c r="I12" i="6"/>
  <c r="J12" i="6"/>
  <c r="K12" i="6"/>
  <c r="G10" i="6"/>
  <c r="L12" i="6"/>
  <c r="M111" i="6" l="1"/>
  <c r="H110" i="6"/>
  <c r="H111" i="6" s="1"/>
  <c r="J111" i="6"/>
  <c r="P111" i="6"/>
  <c r="E111" i="6"/>
  <c r="E112" i="6" s="1"/>
  <c r="F112" i="6" s="1"/>
  <c r="G110" i="6"/>
  <c r="G111" i="6" s="1"/>
  <c r="I110" i="6"/>
  <c r="I111" i="6" s="1"/>
  <c r="G112" i="6" l="1"/>
  <c r="B32" i="3" l="1"/>
  <c r="B28" i="3"/>
  <c r="B27" i="3"/>
  <c r="B19" i="3"/>
  <c r="B15" i="3"/>
  <c r="B13" i="3"/>
  <c r="B10" i="3"/>
  <c r="B9" i="3"/>
  <c r="B8" i="3"/>
  <c r="J327" i="1" l="1"/>
  <c r="J328" i="1"/>
  <c r="J382" i="1"/>
  <c r="J150" i="1"/>
  <c r="J123" i="1"/>
  <c r="J125" i="1"/>
  <c r="J110" i="1"/>
  <c r="J74" i="1"/>
  <c r="J72" i="1"/>
  <c r="J282" i="1"/>
  <c r="J283" i="1"/>
  <c r="J303" i="1"/>
  <c r="J315" i="1"/>
  <c r="J383" i="1"/>
  <c r="J358" i="1"/>
  <c r="J353" i="1"/>
  <c r="H387" i="1"/>
  <c r="I387" i="1" s="1"/>
  <c r="J387" i="1" s="1"/>
  <c r="H386" i="1"/>
  <c r="I386" i="1" s="1"/>
  <c r="J386" i="1" s="1"/>
  <c r="H385" i="1"/>
  <c r="I385" i="1" s="1"/>
  <c r="J385" i="1" s="1"/>
  <c r="H384" i="1"/>
  <c r="I384" i="1" s="1"/>
  <c r="J384" i="1" s="1"/>
  <c r="H383" i="1"/>
  <c r="I383" i="1" s="1"/>
  <c r="H382" i="1"/>
  <c r="I382" i="1" s="1"/>
  <c r="H381" i="1"/>
  <c r="I381" i="1" s="1"/>
  <c r="J381" i="1" s="1"/>
  <c r="H379" i="1"/>
  <c r="I379" i="1" s="1"/>
  <c r="J379" i="1" s="1"/>
  <c r="H378" i="1"/>
  <c r="I378" i="1" s="1"/>
  <c r="J378" i="1" s="1"/>
  <c r="H377" i="1"/>
  <c r="I377" i="1" s="1"/>
  <c r="J377" i="1" s="1"/>
  <c r="H376" i="1"/>
  <c r="I376" i="1" s="1"/>
  <c r="J376" i="1" s="1"/>
  <c r="H375" i="1"/>
  <c r="I375" i="1" s="1"/>
  <c r="J375" i="1" s="1"/>
  <c r="H374" i="1"/>
  <c r="I374" i="1" s="1"/>
  <c r="J374" i="1" s="1"/>
  <c r="H373" i="1"/>
  <c r="I373" i="1" s="1"/>
  <c r="J373" i="1" s="1"/>
  <c r="H372" i="1"/>
  <c r="I372" i="1" s="1"/>
  <c r="J372" i="1" s="1"/>
  <c r="H371" i="1"/>
  <c r="I371" i="1" s="1"/>
  <c r="J371" i="1" s="1"/>
  <c r="I370" i="1"/>
  <c r="J370" i="1" s="1"/>
  <c r="H370" i="1"/>
  <c r="H369" i="1"/>
  <c r="I369" i="1" s="1"/>
  <c r="J369" i="1" s="1"/>
  <c r="H368" i="1"/>
  <c r="I368" i="1" s="1"/>
  <c r="J368" i="1" s="1"/>
  <c r="H367" i="1"/>
  <c r="I367" i="1" s="1"/>
  <c r="J367" i="1" s="1"/>
  <c r="H366" i="1"/>
  <c r="I366" i="1" s="1"/>
  <c r="J366" i="1" s="1"/>
  <c r="H365" i="1"/>
  <c r="I365" i="1" s="1"/>
  <c r="J365" i="1" s="1"/>
  <c r="H364" i="1"/>
  <c r="I364" i="1" s="1"/>
  <c r="J364" i="1" s="1"/>
  <c r="H363" i="1"/>
  <c r="I363" i="1" s="1"/>
  <c r="J363" i="1" s="1"/>
  <c r="H362" i="1"/>
  <c r="I362" i="1" s="1"/>
  <c r="J362" i="1" s="1"/>
  <c r="H361" i="1"/>
  <c r="I361" i="1" s="1"/>
  <c r="H359" i="1"/>
  <c r="I359" i="1" s="1"/>
  <c r="J359" i="1" s="1"/>
  <c r="H358" i="1"/>
  <c r="I358" i="1" s="1"/>
  <c r="H357" i="1"/>
  <c r="I357" i="1" s="1"/>
  <c r="J357" i="1" s="1"/>
  <c r="H356" i="1"/>
  <c r="I356" i="1" s="1"/>
  <c r="J356" i="1" s="1"/>
  <c r="H355" i="1"/>
  <c r="I355" i="1" s="1"/>
  <c r="J355" i="1" s="1"/>
  <c r="H354" i="1"/>
  <c r="I354" i="1" s="1"/>
  <c r="J354" i="1" s="1"/>
  <c r="H353" i="1"/>
  <c r="I353" i="1" s="1"/>
  <c r="H352" i="1"/>
  <c r="I352" i="1" s="1"/>
  <c r="J352" i="1" s="1"/>
  <c r="H351" i="1"/>
  <c r="I351" i="1" s="1"/>
  <c r="J351" i="1" s="1"/>
  <c r="H350" i="1"/>
  <c r="I350" i="1" s="1"/>
  <c r="J350" i="1" s="1"/>
  <c r="H348" i="1"/>
  <c r="I348" i="1" s="1"/>
  <c r="J348" i="1" s="1"/>
  <c r="H347" i="1"/>
  <c r="I347" i="1" s="1"/>
  <c r="J347" i="1" s="1"/>
  <c r="H346" i="1"/>
  <c r="I346" i="1" s="1"/>
  <c r="J346" i="1" s="1"/>
  <c r="H345" i="1"/>
  <c r="I345" i="1" s="1"/>
  <c r="J345" i="1" s="1"/>
  <c r="H344" i="1"/>
  <c r="I344" i="1" s="1"/>
  <c r="J344" i="1" s="1"/>
  <c r="H343" i="1"/>
  <c r="I343" i="1" s="1"/>
  <c r="H342" i="1"/>
  <c r="I342" i="1" s="1"/>
  <c r="J342" i="1" s="1"/>
  <c r="H341" i="1"/>
  <c r="I341" i="1" s="1"/>
  <c r="J341" i="1" s="1"/>
  <c r="H340" i="1"/>
  <c r="I340" i="1" s="1"/>
  <c r="J340" i="1" s="1"/>
  <c r="H339" i="1"/>
  <c r="I339" i="1" s="1"/>
  <c r="J339" i="1" s="1"/>
  <c r="H337" i="1"/>
  <c r="I337" i="1" s="1"/>
  <c r="J337" i="1" s="1"/>
  <c r="H336" i="1"/>
  <c r="I336" i="1" s="1"/>
  <c r="J336" i="1" s="1"/>
  <c r="H335" i="1"/>
  <c r="I335" i="1" s="1"/>
  <c r="J335" i="1" s="1"/>
  <c r="H334" i="1"/>
  <c r="I334" i="1" s="1"/>
  <c r="J334" i="1" s="1"/>
  <c r="H333" i="1"/>
  <c r="I333" i="1" s="1"/>
  <c r="J333" i="1" s="1"/>
  <c r="H332" i="1"/>
  <c r="I332" i="1" s="1"/>
  <c r="J332" i="1" s="1"/>
  <c r="H331" i="1"/>
  <c r="I331" i="1" s="1"/>
  <c r="J331" i="1" s="1"/>
  <c r="H330" i="1"/>
  <c r="I330" i="1" s="1"/>
  <c r="J330" i="1" s="1"/>
  <c r="H329" i="1"/>
  <c r="I329" i="1" s="1"/>
  <c r="J329" i="1" s="1"/>
  <c r="H328" i="1"/>
  <c r="I328" i="1" s="1"/>
  <c r="H327" i="1"/>
  <c r="I327" i="1" s="1"/>
  <c r="H326" i="1"/>
  <c r="I326" i="1" s="1"/>
  <c r="J326" i="1" s="1"/>
  <c r="H325" i="1"/>
  <c r="I325" i="1" s="1"/>
  <c r="J325" i="1" s="1"/>
  <c r="H324" i="1"/>
  <c r="I324" i="1" s="1"/>
  <c r="J324" i="1" s="1"/>
  <c r="H323" i="1"/>
  <c r="I323" i="1" s="1"/>
  <c r="J323" i="1" s="1"/>
  <c r="H322" i="1"/>
  <c r="I322" i="1" s="1"/>
  <c r="J322" i="1" s="1"/>
  <c r="H321" i="1"/>
  <c r="I321" i="1" s="1"/>
  <c r="J321" i="1" s="1"/>
  <c r="H320" i="1"/>
  <c r="I320" i="1" s="1"/>
  <c r="J320" i="1" s="1"/>
  <c r="H319" i="1"/>
  <c r="I319" i="1" s="1"/>
  <c r="J319" i="1" s="1"/>
  <c r="H318" i="1"/>
  <c r="I318" i="1" s="1"/>
  <c r="J318" i="1" s="1"/>
  <c r="H317" i="1"/>
  <c r="I317" i="1" s="1"/>
  <c r="J317" i="1" s="1"/>
  <c r="H316" i="1"/>
  <c r="I316" i="1" s="1"/>
  <c r="J316" i="1" s="1"/>
  <c r="H315" i="1"/>
  <c r="I315" i="1" s="1"/>
  <c r="H314" i="1"/>
  <c r="I314" i="1" s="1"/>
  <c r="J314" i="1" s="1"/>
  <c r="H313" i="1"/>
  <c r="I313" i="1" s="1"/>
  <c r="J313" i="1" s="1"/>
  <c r="H312" i="1"/>
  <c r="I312" i="1" s="1"/>
  <c r="J312" i="1" s="1"/>
  <c r="H311" i="1"/>
  <c r="I311" i="1" s="1"/>
  <c r="J311" i="1" s="1"/>
  <c r="H310" i="1"/>
  <c r="I310" i="1" s="1"/>
  <c r="J310" i="1" s="1"/>
  <c r="H309" i="1"/>
  <c r="I309" i="1" s="1"/>
  <c r="J309" i="1" s="1"/>
  <c r="H308" i="1"/>
  <c r="I308" i="1" s="1"/>
  <c r="J308" i="1" s="1"/>
  <c r="H307" i="1"/>
  <c r="I307" i="1" s="1"/>
  <c r="J307" i="1" s="1"/>
  <c r="H306" i="1"/>
  <c r="I306" i="1" s="1"/>
  <c r="J306" i="1" s="1"/>
  <c r="H305" i="1"/>
  <c r="I305" i="1" s="1"/>
  <c r="J305" i="1" s="1"/>
  <c r="H304" i="1"/>
  <c r="I304" i="1" s="1"/>
  <c r="J304" i="1" s="1"/>
  <c r="H303" i="1"/>
  <c r="I303" i="1" s="1"/>
  <c r="H302" i="1"/>
  <c r="I302" i="1" s="1"/>
  <c r="J302" i="1" s="1"/>
  <c r="H301" i="1"/>
  <c r="I301" i="1" s="1"/>
  <c r="J301" i="1" s="1"/>
  <c r="H300" i="1"/>
  <c r="I300" i="1" s="1"/>
  <c r="J300" i="1" s="1"/>
  <c r="H299" i="1"/>
  <c r="I299" i="1" s="1"/>
  <c r="J299" i="1" s="1"/>
  <c r="H298" i="1"/>
  <c r="I298" i="1" s="1"/>
  <c r="J298" i="1" s="1"/>
  <c r="H297" i="1"/>
  <c r="I297" i="1" s="1"/>
  <c r="J297" i="1" s="1"/>
  <c r="H296" i="1"/>
  <c r="I296" i="1" s="1"/>
  <c r="J296" i="1" s="1"/>
  <c r="H295" i="1"/>
  <c r="I295" i="1" s="1"/>
  <c r="J295" i="1" s="1"/>
  <c r="H294" i="1"/>
  <c r="I294" i="1" s="1"/>
  <c r="J294" i="1" s="1"/>
  <c r="H293" i="1"/>
  <c r="I293" i="1" s="1"/>
  <c r="J293" i="1" s="1"/>
  <c r="H292" i="1"/>
  <c r="I292" i="1" s="1"/>
  <c r="J292" i="1" s="1"/>
  <c r="H291" i="1"/>
  <c r="I291" i="1" s="1"/>
  <c r="J291" i="1" s="1"/>
  <c r="H290" i="1"/>
  <c r="I290" i="1" s="1"/>
  <c r="J290" i="1" s="1"/>
  <c r="H289" i="1"/>
  <c r="I289" i="1" s="1"/>
  <c r="J289" i="1" s="1"/>
  <c r="H288" i="1"/>
  <c r="I288" i="1" s="1"/>
  <c r="J288" i="1" s="1"/>
  <c r="H287" i="1"/>
  <c r="I287" i="1" s="1"/>
  <c r="J287" i="1" s="1"/>
  <c r="H286" i="1"/>
  <c r="I286" i="1" s="1"/>
  <c r="J286" i="1" s="1"/>
  <c r="H285" i="1"/>
  <c r="I285" i="1" s="1"/>
  <c r="J285" i="1" s="1"/>
  <c r="H284" i="1"/>
  <c r="I284" i="1" s="1"/>
  <c r="J284" i="1" s="1"/>
  <c r="H283" i="1"/>
  <c r="I283" i="1" s="1"/>
  <c r="H282" i="1"/>
  <c r="I282" i="1" s="1"/>
  <c r="H281" i="1"/>
  <c r="I281" i="1" s="1"/>
  <c r="J281" i="1" s="1"/>
  <c r="H280" i="1"/>
  <c r="I280" i="1" s="1"/>
  <c r="J280" i="1" s="1"/>
  <c r="H279" i="1"/>
  <c r="I279" i="1" s="1"/>
  <c r="J279" i="1" s="1"/>
  <c r="H278" i="1"/>
  <c r="I278" i="1" s="1"/>
  <c r="J278" i="1" s="1"/>
  <c r="H277" i="1"/>
  <c r="I277" i="1" s="1"/>
  <c r="J277" i="1" s="1"/>
  <c r="H276" i="1"/>
  <c r="I276" i="1" s="1"/>
  <c r="J276" i="1" s="1"/>
  <c r="H275" i="1"/>
  <c r="I275" i="1" s="1"/>
  <c r="J275" i="1" s="1"/>
  <c r="H274" i="1"/>
  <c r="I274" i="1" s="1"/>
  <c r="J274" i="1" s="1"/>
  <c r="H273" i="1"/>
  <c r="I273" i="1" s="1"/>
  <c r="J273" i="1" s="1"/>
  <c r="H272" i="1"/>
  <c r="I272" i="1" s="1"/>
  <c r="J272" i="1" s="1"/>
  <c r="H271" i="1"/>
  <c r="I271" i="1" s="1"/>
  <c r="J271" i="1" s="1"/>
  <c r="H270" i="1"/>
  <c r="I270" i="1" s="1"/>
  <c r="J270" i="1" s="1"/>
  <c r="H269" i="1"/>
  <c r="I269" i="1" s="1"/>
  <c r="J269" i="1" s="1"/>
  <c r="H268" i="1"/>
  <c r="I268" i="1" s="1"/>
  <c r="J268" i="1" s="1"/>
  <c r="H267" i="1"/>
  <c r="I267" i="1" s="1"/>
  <c r="J267" i="1" s="1"/>
  <c r="H266" i="1"/>
  <c r="I266" i="1" s="1"/>
  <c r="J266" i="1" s="1"/>
  <c r="H265" i="1"/>
  <c r="I265" i="1" s="1"/>
  <c r="J265" i="1" s="1"/>
  <c r="H264" i="1"/>
  <c r="I264" i="1" s="1"/>
  <c r="J264" i="1" s="1"/>
  <c r="H263" i="1"/>
  <c r="I263" i="1" s="1"/>
  <c r="J263" i="1" s="1"/>
  <c r="H262" i="1"/>
  <c r="I262" i="1" s="1"/>
  <c r="J262" i="1" s="1"/>
  <c r="H261" i="1"/>
  <c r="I261" i="1" s="1"/>
  <c r="J261" i="1" s="1"/>
  <c r="H260" i="1"/>
  <c r="I260" i="1" s="1"/>
  <c r="J260" i="1" s="1"/>
  <c r="H258" i="1"/>
  <c r="I258" i="1" s="1"/>
  <c r="J258" i="1" s="1"/>
  <c r="H257" i="1"/>
  <c r="I257" i="1" s="1"/>
  <c r="J257" i="1" s="1"/>
  <c r="H256" i="1"/>
  <c r="I256" i="1" s="1"/>
  <c r="J256" i="1" s="1"/>
  <c r="H255" i="1"/>
  <c r="I255" i="1" s="1"/>
  <c r="J255" i="1" s="1"/>
  <c r="H254" i="1"/>
  <c r="I254" i="1" s="1"/>
  <c r="J254" i="1" s="1"/>
  <c r="H253" i="1"/>
  <c r="I253" i="1" s="1"/>
  <c r="J253" i="1" s="1"/>
  <c r="H252" i="1"/>
  <c r="I252" i="1" s="1"/>
  <c r="J252" i="1" s="1"/>
  <c r="H251" i="1"/>
  <c r="I251" i="1" s="1"/>
  <c r="J251" i="1" s="1"/>
  <c r="H250" i="1"/>
  <c r="I250" i="1" s="1"/>
  <c r="J250" i="1" s="1"/>
  <c r="H249" i="1"/>
  <c r="I249" i="1" s="1"/>
  <c r="J249" i="1" s="1"/>
  <c r="H248" i="1"/>
  <c r="I248" i="1" s="1"/>
  <c r="J248" i="1" s="1"/>
  <c r="H247" i="1"/>
  <c r="I247" i="1" s="1"/>
  <c r="J247" i="1" s="1"/>
  <c r="H246" i="1"/>
  <c r="I246" i="1" s="1"/>
  <c r="J246" i="1" s="1"/>
  <c r="H245" i="1"/>
  <c r="I245" i="1" s="1"/>
  <c r="J245" i="1" s="1"/>
  <c r="H244" i="1"/>
  <c r="I244" i="1" s="1"/>
  <c r="J244" i="1" s="1"/>
  <c r="H243" i="1"/>
  <c r="I243" i="1" s="1"/>
  <c r="J243" i="1" s="1"/>
  <c r="H242" i="1"/>
  <c r="I242" i="1" s="1"/>
  <c r="J242" i="1" s="1"/>
  <c r="H241" i="1"/>
  <c r="I241" i="1" s="1"/>
  <c r="J241" i="1" s="1"/>
  <c r="H240" i="1"/>
  <c r="I240" i="1" s="1"/>
  <c r="J240" i="1" s="1"/>
  <c r="H239" i="1"/>
  <c r="I239" i="1" s="1"/>
  <c r="J239" i="1" s="1"/>
  <c r="H238" i="1"/>
  <c r="I238" i="1" s="1"/>
  <c r="J238" i="1" s="1"/>
  <c r="H237" i="1"/>
  <c r="I237" i="1" s="1"/>
  <c r="J237" i="1" s="1"/>
  <c r="H236" i="1"/>
  <c r="I236" i="1" s="1"/>
  <c r="J236" i="1" s="1"/>
  <c r="H235" i="1"/>
  <c r="I235" i="1" s="1"/>
  <c r="J235" i="1" s="1"/>
  <c r="H234" i="1"/>
  <c r="I234" i="1" s="1"/>
  <c r="J234" i="1" s="1"/>
  <c r="H233" i="1"/>
  <c r="I233" i="1" s="1"/>
  <c r="J233" i="1" s="1"/>
  <c r="H232" i="1"/>
  <c r="I232" i="1" s="1"/>
  <c r="J232" i="1" s="1"/>
  <c r="H231" i="1"/>
  <c r="I231" i="1" s="1"/>
  <c r="J231" i="1" s="1"/>
  <c r="H230" i="1"/>
  <c r="I230" i="1" s="1"/>
  <c r="J230" i="1" s="1"/>
  <c r="H229" i="1"/>
  <c r="I229" i="1" s="1"/>
  <c r="J229" i="1" s="1"/>
  <c r="H228" i="1"/>
  <c r="I228" i="1" s="1"/>
  <c r="J228" i="1" s="1"/>
  <c r="H227" i="1"/>
  <c r="I227" i="1" s="1"/>
  <c r="J227" i="1" s="1"/>
  <c r="H226" i="1"/>
  <c r="I226" i="1" s="1"/>
  <c r="J226" i="1" s="1"/>
  <c r="H225" i="1"/>
  <c r="I225" i="1" s="1"/>
  <c r="J225" i="1" s="1"/>
  <c r="H224" i="1"/>
  <c r="I224" i="1" s="1"/>
  <c r="J224" i="1" s="1"/>
  <c r="H223" i="1"/>
  <c r="I223" i="1" s="1"/>
  <c r="J223" i="1" s="1"/>
  <c r="H222" i="1"/>
  <c r="I222" i="1" s="1"/>
  <c r="J222" i="1" s="1"/>
  <c r="H221" i="1"/>
  <c r="I221" i="1" s="1"/>
  <c r="J221" i="1" s="1"/>
  <c r="H220" i="1"/>
  <c r="I220" i="1" s="1"/>
  <c r="J220" i="1" s="1"/>
  <c r="H219" i="1"/>
  <c r="I219" i="1" s="1"/>
  <c r="J219" i="1" s="1"/>
  <c r="H218" i="1"/>
  <c r="I218" i="1" s="1"/>
  <c r="J218" i="1" s="1"/>
  <c r="H217" i="1"/>
  <c r="I217" i="1" s="1"/>
  <c r="J217" i="1" s="1"/>
  <c r="H216" i="1"/>
  <c r="I216" i="1" s="1"/>
  <c r="J216" i="1" s="1"/>
  <c r="H215" i="1"/>
  <c r="I215" i="1" s="1"/>
  <c r="J215" i="1" s="1"/>
  <c r="H214" i="1"/>
  <c r="I214" i="1" s="1"/>
  <c r="J214" i="1" s="1"/>
  <c r="H213" i="1"/>
  <c r="I213" i="1" s="1"/>
  <c r="J213" i="1" s="1"/>
  <c r="H212" i="1"/>
  <c r="I212" i="1" s="1"/>
  <c r="J212" i="1" s="1"/>
  <c r="H211" i="1"/>
  <c r="I211" i="1" s="1"/>
  <c r="J211" i="1" s="1"/>
  <c r="H210" i="1"/>
  <c r="I210" i="1" s="1"/>
  <c r="J210" i="1" s="1"/>
  <c r="H209" i="1"/>
  <c r="I209" i="1" s="1"/>
  <c r="J209" i="1" s="1"/>
  <c r="H208" i="1"/>
  <c r="I208" i="1" s="1"/>
  <c r="J208" i="1" s="1"/>
  <c r="H207" i="1"/>
  <c r="I207" i="1" s="1"/>
  <c r="J207" i="1" s="1"/>
  <c r="H206" i="1"/>
  <c r="I206" i="1" s="1"/>
  <c r="J206" i="1" s="1"/>
  <c r="H205" i="1"/>
  <c r="I205" i="1" s="1"/>
  <c r="J205" i="1" s="1"/>
  <c r="H204" i="1"/>
  <c r="I204" i="1" s="1"/>
  <c r="J204" i="1" s="1"/>
  <c r="H203" i="1"/>
  <c r="I203" i="1" s="1"/>
  <c r="J203" i="1" s="1"/>
  <c r="H202" i="1"/>
  <c r="I202" i="1" s="1"/>
  <c r="J202" i="1" s="1"/>
  <c r="H201" i="1"/>
  <c r="I201" i="1" s="1"/>
  <c r="J201" i="1" s="1"/>
  <c r="H200" i="1"/>
  <c r="I200" i="1" s="1"/>
  <c r="J200" i="1" s="1"/>
  <c r="H199" i="1"/>
  <c r="I199" i="1" s="1"/>
  <c r="J199" i="1" s="1"/>
  <c r="H198" i="1"/>
  <c r="I198" i="1" s="1"/>
  <c r="J198" i="1" s="1"/>
  <c r="H197" i="1"/>
  <c r="I197" i="1" s="1"/>
  <c r="J197" i="1" s="1"/>
  <c r="H196" i="1"/>
  <c r="I196" i="1" s="1"/>
  <c r="J196" i="1" s="1"/>
  <c r="H195" i="1"/>
  <c r="I195" i="1" s="1"/>
  <c r="J195" i="1" s="1"/>
  <c r="H194" i="1"/>
  <c r="I194" i="1" s="1"/>
  <c r="J194" i="1" s="1"/>
  <c r="H193" i="1"/>
  <c r="I193" i="1" s="1"/>
  <c r="J193" i="1" s="1"/>
  <c r="H192" i="1"/>
  <c r="I192" i="1" s="1"/>
  <c r="J192" i="1" s="1"/>
  <c r="H191" i="1"/>
  <c r="I191" i="1" s="1"/>
  <c r="J191" i="1" s="1"/>
  <c r="H190" i="1"/>
  <c r="I190" i="1" s="1"/>
  <c r="J190" i="1" s="1"/>
  <c r="H189" i="1"/>
  <c r="I189" i="1" s="1"/>
  <c r="J189" i="1" s="1"/>
  <c r="H188" i="1"/>
  <c r="I188" i="1" s="1"/>
  <c r="J188" i="1" s="1"/>
  <c r="H187" i="1"/>
  <c r="I187" i="1" s="1"/>
  <c r="J187" i="1" s="1"/>
  <c r="H186" i="1"/>
  <c r="I186" i="1" s="1"/>
  <c r="J186" i="1" s="1"/>
  <c r="H185" i="1"/>
  <c r="I185" i="1" s="1"/>
  <c r="J185" i="1" s="1"/>
  <c r="H184" i="1"/>
  <c r="I184" i="1" s="1"/>
  <c r="J184" i="1" s="1"/>
  <c r="H183" i="1"/>
  <c r="I183" i="1" s="1"/>
  <c r="J183" i="1" s="1"/>
  <c r="H182" i="1"/>
  <c r="I182" i="1" s="1"/>
  <c r="J182" i="1" s="1"/>
  <c r="H181" i="1"/>
  <c r="I181" i="1" s="1"/>
  <c r="J181" i="1" s="1"/>
  <c r="H180" i="1"/>
  <c r="I180" i="1" s="1"/>
  <c r="J180" i="1" s="1"/>
  <c r="H179" i="1"/>
  <c r="I179" i="1" s="1"/>
  <c r="J179" i="1" s="1"/>
  <c r="H178" i="1"/>
  <c r="I178" i="1" s="1"/>
  <c r="J178" i="1" s="1"/>
  <c r="H177" i="1"/>
  <c r="I177" i="1" s="1"/>
  <c r="J177" i="1" s="1"/>
  <c r="H176" i="1"/>
  <c r="I176" i="1" s="1"/>
  <c r="J176" i="1" s="1"/>
  <c r="H175" i="1"/>
  <c r="I175" i="1" s="1"/>
  <c r="J175" i="1" s="1"/>
  <c r="H174" i="1"/>
  <c r="I174" i="1" s="1"/>
  <c r="J174" i="1" s="1"/>
  <c r="H173" i="1"/>
  <c r="I173" i="1" s="1"/>
  <c r="J173" i="1" s="1"/>
  <c r="H172" i="1"/>
  <c r="I172" i="1" s="1"/>
  <c r="J172" i="1" s="1"/>
  <c r="H171" i="1"/>
  <c r="I171" i="1" s="1"/>
  <c r="J171" i="1" s="1"/>
  <c r="H170" i="1"/>
  <c r="I170" i="1" s="1"/>
  <c r="J170" i="1" s="1"/>
  <c r="H169" i="1"/>
  <c r="I169" i="1" s="1"/>
  <c r="J169" i="1" s="1"/>
  <c r="H168" i="1"/>
  <c r="I168" i="1" s="1"/>
  <c r="J168" i="1" s="1"/>
  <c r="H167" i="1"/>
  <c r="I167" i="1" s="1"/>
  <c r="J167" i="1" s="1"/>
  <c r="H166" i="1"/>
  <c r="I166" i="1" s="1"/>
  <c r="J166" i="1" s="1"/>
  <c r="H165" i="1"/>
  <c r="I165" i="1" s="1"/>
  <c r="J165" i="1" s="1"/>
  <c r="H164" i="1"/>
  <c r="I164" i="1" s="1"/>
  <c r="J164" i="1" s="1"/>
  <c r="H163" i="1"/>
  <c r="I163" i="1" s="1"/>
  <c r="J163" i="1" s="1"/>
  <c r="H161" i="1"/>
  <c r="I161" i="1" s="1"/>
  <c r="J161" i="1" s="1"/>
  <c r="H160" i="1"/>
  <c r="I160" i="1" s="1"/>
  <c r="J160" i="1" s="1"/>
  <c r="H159" i="1"/>
  <c r="I159" i="1" s="1"/>
  <c r="J159" i="1" s="1"/>
  <c r="H158" i="1"/>
  <c r="I158" i="1" s="1"/>
  <c r="J158" i="1" s="1"/>
  <c r="H157" i="1"/>
  <c r="I157" i="1" s="1"/>
  <c r="J157" i="1" s="1"/>
  <c r="H156" i="1"/>
  <c r="I156" i="1" s="1"/>
  <c r="J156" i="1" s="1"/>
  <c r="H155" i="1"/>
  <c r="I155" i="1" s="1"/>
  <c r="J155" i="1" s="1"/>
  <c r="H154" i="1"/>
  <c r="I154" i="1" s="1"/>
  <c r="J154" i="1" s="1"/>
  <c r="H153" i="1"/>
  <c r="I153" i="1" s="1"/>
  <c r="J153" i="1" s="1"/>
  <c r="H152" i="1"/>
  <c r="I152" i="1" s="1"/>
  <c r="J152" i="1" s="1"/>
  <c r="H151" i="1"/>
  <c r="I151" i="1" s="1"/>
  <c r="J151" i="1" s="1"/>
  <c r="H150" i="1"/>
  <c r="I150" i="1" s="1"/>
  <c r="H149" i="1"/>
  <c r="I149" i="1" s="1"/>
  <c r="J149" i="1" s="1"/>
  <c r="H148" i="1"/>
  <c r="I148" i="1" s="1"/>
  <c r="J148" i="1" s="1"/>
  <c r="H147" i="1"/>
  <c r="I147" i="1" s="1"/>
  <c r="J147" i="1" s="1"/>
  <c r="H146" i="1"/>
  <c r="I146" i="1" s="1"/>
  <c r="J146" i="1" s="1"/>
  <c r="H145" i="1"/>
  <c r="I145" i="1" s="1"/>
  <c r="J145" i="1" s="1"/>
  <c r="H144" i="1"/>
  <c r="I144" i="1" s="1"/>
  <c r="J144" i="1" s="1"/>
  <c r="H143" i="1"/>
  <c r="I143" i="1" s="1"/>
  <c r="J143" i="1" s="1"/>
  <c r="H142" i="1"/>
  <c r="I142" i="1" s="1"/>
  <c r="J142" i="1" s="1"/>
  <c r="H141" i="1"/>
  <c r="I141" i="1" s="1"/>
  <c r="J141" i="1" s="1"/>
  <c r="H140" i="1"/>
  <c r="I140" i="1" s="1"/>
  <c r="J140" i="1" s="1"/>
  <c r="H139" i="1"/>
  <c r="I139" i="1" s="1"/>
  <c r="J139" i="1" s="1"/>
  <c r="H138" i="1"/>
  <c r="I138" i="1" s="1"/>
  <c r="J138" i="1" s="1"/>
  <c r="H137" i="1"/>
  <c r="I137" i="1" s="1"/>
  <c r="J137" i="1" s="1"/>
  <c r="H136" i="1"/>
  <c r="I136" i="1" s="1"/>
  <c r="J136" i="1" s="1"/>
  <c r="H135" i="1"/>
  <c r="I135" i="1" s="1"/>
  <c r="J135" i="1" s="1"/>
  <c r="H134" i="1"/>
  <c r="I134" i="1" s="1"/>
  <c r="J134" i="1" s="1"/>
  <c r="H133" i="1"/>
  <c r="I133" i="1" s="1"/>
  <c r="J133" i="1" s="1"/>
  <c r="H131" i="1"/>
  <c r="I131" i="1" s="1"/>
  <c r="J131" i="1" s="1"/>
  <c r="H130" i="1"/>
  <c r="I130" i="1" s="1"/>
  <c r="J130" i="1" s="1"/>
  <c r="H129" i="1"/>
  <c r="I129" i="1" s="1"/>
  <c r="J129" i="1" s="1"/>
  <c r="H128" i="1"/>
  <c r="I128" i="1" s="1"/>
  <c r="J128" i="1" s="1"/>
  <c r="H127" i="1"/>
  <c r="I127" i="1" s="1"/>
  <c r="J127" i="1" s="1"/>
  <c r="H126" i="1"/>
  <c r="I126" i="1" s="1"/>
  <c r="J126" i="1" s="1"/>
  <c r="H125" i="1"/>
  <c r="I125" i="1" s="1"/>
  <c r="H124" i="1"/>
  <c r="I124" i="1" s="1"/>
  <c r="J124" i="1" s="1"/>
  <c r="H123" i="1"/>
  <c r="I123" i="1" s="1"/>
  <c r="H122" i="1"/>
  <c r="I122" i="1" s="1"/>
  <c r="J122" i="1" s="1"/>
  <c r="H121" i="1"/>
  <c r="I121" i="1" s="1"/>
  <c r="J121" i="1" s="1"/>
  <c r="H120" i="1"/>
  <c r="I120" i="1" s="1"/>
  <c r="J120" i="1" s="1"/>
  <c r="H119" i="1"/>
  <c r="I119" i="1" s="1"/>
  <c r="J119" i="1" s="1"/>
  <c r="H118" i="1"/>
  <c r="I118" i="1" s="1"/>
  <c r="J118" i="1" s="1"/>
  <c r="H117" i="1"/>
  <c r="I117" i="1" s="1"/>
  <c r="J117" i="1" s="1"/>
  <c r="H116" i="1"/>
  <c r="I116" i="1" s="1"/>
  <c r="J116" i="1" s="1"/>
  <c r="H115" i="1"/>
  <c r="I115" i="1" s="1"/>
  <c r="J115" i="1" s="1"/>
  <c r="H114" i="1"/>
  <c r="I114" i="1" s="1"/>
  <c r="J114" i="1" s="1"/>
  <c r="H112" i="1"/>
  <c r="I112" i="1" s="1"/>
  <c r="J112" i="1" s="1"/>
  <c r="H111" i="1"/>
  <c r="I111" i="1" s="1"/>
  <c r="J111" i="1" s="1"/>
  <c r="H110" i="1"/>
  <c r="I110" i="1" s="1"/>
  <c r="H109" i="1"/>
  <c r="I109" i="1" s="1"/>
  <c r="J109" i="1" s="1"/>
  <c r="H108" i="1"/>
  <c r="I108" i="1" s="1"/>
  <c r="J108" i="1" s="1"/>
  <c r="H107" i="1"/>
  <c r="I107" i="1" s="1"/>
  <c r="J107" i="1" s="1"/>
  <c r="H105" i="1"/>
  <c r="I105" i="1" s="1"/>
  <c r="J105" i="1" s="1"/>
  <c r="H104" i="1"/>
  <c r="I104" i="1" s="1"/>
  <c r="J104" i="1" s="1"/>
  <c r="H103" i="1"/>
  <c r="I103" i="1" s="1"/>
  <c r="J103" i="1" s="1"/>
  <c r="H102" i="1"/>
  <c r="I102" i="1" s="1"/>
  <c r="J102" i="1" s="1"/>
  <c r="H101" i="1"/>
  <c r="I101" i="1" s="1"/>
  <c r="J101" i="1" s="1"/>
  <c r="H100" i="1"/>
  <c r="I100" i="1" s="1"/>
  <c r="J100" i="1" s="1"/>
  <c r="H99" i="1"/>
  <c r="I99" i="1" s="1"/>
  <c r="J99" i="1" s="1"/>
  <c r="H98" i="1"/>
  <c r="I98" i="1" s="1"/>
  <c r="J98" i="1" s="1"/>
  <c r="H97" i="1"/>
  <c r="I97" i="1" s="1"/>
  <c r="J97" i="1" s="1"/>
  <c r="H96" i="1"/>
  <c r="I96" i="1" s="1"/>
  <c r="J96" i="1" s="1"/>
  <c r="H95" i="1"/>
  <c r="I95" i="1" s="1"/>
  <c r="J95" i="1" s="1"/>
  <c r="H94" i="1"/>
  <c r="I94" i="1" s="1"/>
  <c r="J94" i="1" s="1"/>
  <c r="H93" i="1"/>
  <c r="I93" i="1" s="1"/>
  <c r="J93" i="1" s="1"/>
  <c r="H92" i="1"/>
  <c r="I92" i="1" s="1"/>
  <c r="J92" i="1" s="1"/>
  <c r="H91" i="1"/>
  <c r="I91" i="1" s="1"/>
  <c r="J91" i="1" s="1"/>
  <c r="H90" i="1"/>
  <c r="I90" i="1" s="1"/>
  <c r="J90" i="1" s="1"/>
  <c r="H89" i="1"/>
  <c r="I89" i="1" s="1"/>
  <c r="J89" i="1" s="1"/>
  <c r="H88" i="1"/>
  <c r="I88" i="1" s="1"/>
  <c r="J88" i="1" s="1"/>
  <c r="H87" i="1"/>
  <c r="I87" i="1" s="1"/>
  <c r="J87" i="1" s="1"/>
  <c r="H86" i="1"/>
  <c r="I86" i="1" s="1"/>
  <c r="J86" i="1" s="1"/>
  <c r="H85" i="1"/>
  <c r="I85" i="1" s="1"/>
  <c r="J85" i="1" s="1"/>
  <c r="H84" i="1"/>
  <c r="I84" i="1" s="1"/>
  <c r="J84" i="1" s="1"/>
  <c r="H83" i="1"/>
  <c r="I83" i="1" s="1"/>
  <c r="J83" i="1" s="1"/>
  <c r="H82" i="1"/>
  <c r="I82" i="1" s="1"/>
  <c r="J82" i="1" s="1"/>
  <c r="H81" i="1"/>
  <c r="I81" i="1" s="1"/>
  <c r="J81" i="1" s="1"/>
  <c r="H80" i="1"/>
  <c r="I80" i="1" s="1"/>
  <c r="J80" i="1" s="1"/>
  <c r="H79" i="1"/>
  <c r="I79" i="1" s="1"/>
  <c r="J79" i="1" s="1"/>
  <c r="H78" i="1"/>
  <c r="I78" i="1" s="1"/>
  <c r="J78" i="1" s="1"/>
  <c r="H76" i="1"/>
  <c r="I76" i="1" s="1"/>
  <c r="J76" i="1" s="1"/>
  <c r="H75" i="1"/>
  <c r="I75" i="1" s="1"/>
  <c r="J75" i="1" s="1"/>
  <c r="H74" i="1"/>
  <c r="I74" i="1" s="1"/>
  <c r="H73" i="1"/>
  <c r="I73" i="1" s="1"/>
  <c r="J73" i="1" s="1"/>
  <c r="H72" i="1"/>
  <c r="I72" i="1" s="1"/>
  <c r="H71" i="1"/>
  <c r="I71" i="1" s="1"/>
  <c r="J71" i="1" s="1"/>
  <c r="H69" i="1"/>
  <c r="I69" i="1" s="1"/>
  <c r="J69" i="1" s="1"/>
  <c r="H68" i="1"/>
  <c r="I68" i="1" s="1"/>
  <c r="J68" i="1" s="1"/>
  <c r="H66" i="1"/>
  <c r="I66" i="1" s="1"/>
  <c r="J66" i="1" s="1"/>
  <c r="H65" i="1"/>
  <c r="I65" i="1" s="1"/>
  <c r="J65" i="1" s="1"/>
  <c r="H64" i="1"/>
  <c r="I64" i="1" s="1"/>
  <c r="J64" i="1" s="1"/>
  <c r="H63" i="1"/>
  <c r="I63" i="1" s="1"/>
  <c r="J63" i="1" s="1"/>
  <c r="H62" i="1"/>
  <c r="I62" i="1" s="1"/>
  <c r="J62" i="1" s="1"/>
  <c r="H61" i="1"/>
  <c r="I61" i="1" s="1"/>
  <c r="J61" i="1" s="1"/>
  <c r="H60" i="1"/>
  <c r="I60" i="1" s="1"/>
  <c r="J60" i="1" s="1"/>
  <c r="H59" i="1"/>
  <c r="I59" i="1" s="1"/>
  <c r="J59" i="1" s="1"/>
  <c r="H57" i="1"/>
  <c r="I57" i="1" s="1"/>
  <c r="J57" i="1" s="1"/>
  <c r="H56" i="1"/>
  <c r="I56" i="1" s="1"/>
  <c r="J56" i="1" s="1"/>
  <c r="H55" i="1"/>
  <c r="I55" i="1" s="1"/>
  <c r="J55" i="1" s="1"/>
  <c r="H53" i="1"/>
  <c r="I53" i="1" s="1"/>
  <c r="J53" i="1" s="1"/>
  <c r="H52" i="1"/>
  <c r="I52" i="1" s="1"/>
  <c r="J52" i="1" s="1"/>
  <c r="H51" i="1"/>
  <c r="I51" i="1" s="1"/>
  <c r="J51" i="1" s="1"/>
  <c r="H50" i="1"/>
  <c r="I50" i="1" s="1"/>
  <c r="J50" i="1" s="1"/>
  <c r="H48" i="1"/>
  <c r="I48" i="1" s="1"/>
  <c r="J48" i="1" s="1"/>
  <c r="H47" i="1"/>
  <c r="I47" i="1" s="1"/>
  <c r="H46" i="1"/>
  <c r="I46" i="1" s="1"/>
  <c r="J46" i="1" s="1"/>
  <c r="H45" i="1"/>
  <c r="I45" i="1" s="1"/>
  <c r="J45" i="1" s="1"/>
  <c r="H44" i="1"/>
  <c r="I44" i="1" s="1"/>
  <c r="J44" i="1" s="1"/>
  <c r="H16" i="1"/>
  <c r="I16" i="1" s="1"/>
  <c r="J16" i="1" s="1"/>
  <c r="H13" i="1"/>
  <c r="I13" i="1" s="1"/>
  <c r="J13" i="1" s="1"/>
  <c r="H41" i="1"/>
  <c r="I41" i="1" s="1"/>
  <c r="J41" i="1" s="1"/>
  <c r="H42" i="1"/>
  <c r="I42" i="1" s="1"/>
  <c r="J42" i="1" s="1"/>
  <c r="H40" i="1"/>
  <c r="I40" i="1" s="1"/>
  <c r="J40" i="1" s="1"/>
  <c r="H35" i="1"/>
  <c r="I35" i="1" s="1"/>
  <c r="J35" i="1" s="1"/>
  <c r="H36" i="1"/>
  <c r="I36" i="1" s="1"/>
  <c r="J36" i="1" s="1"/>
  <c r="H37" i="1"/>
  <c r="I37" i="1" s="1"/>
  <c r="J37" i="1" s="1"/>
  <c r="H34" i="1"/>
  <c r="I34" i="1" s="1"/>
  <c r="J34" i="1" s="1"/>
  <c r="H32" i="1"/>
  <c r="I32" i="1" s="1"/>
  <c r="J32" i="1" s="1"/>
  <c r="H31" i="1"/>
  <c r="I31" i="1" s="1"/>
  <c r="H25" i="1"/>
  <c r="I25" i="1" s="1"/>
  <c r="J25" i="1" s="1"/>
  <c r="H26" i="1"/>
  <c r="I26" i="1" s="1"/>
  <c r="J26" i="1" s="1"/>
  <c r="H27" i="1"/>
  <c r="I27" i="1" s="1"/>
  <c r="J27" i="1" s="1"/>
  <c r="H28" i="1"/>
  <c r="I28" i="1" s="1"/>
  <c r="J28" i="1" s="1"/>
  <c r="H29" i="1"/>
  <c r="I29" i="1" s="1"/>
  <c r="J29" i="1" s="1"/>
  <c r="H24" i="1"/>
  <c r="I24" i="1" s="1"/>
  <c r="H17" i="1"/>
  <c r="I17" i="1" s="1"/>
  <c r="J17" i="1" s="1"/>
  <c r="H18" i="1"/>
  <c r="I18" i="1" s="1"/>
  <c r="J18" i="1" s="1"/>
  <c r="H19" i="1"/>
  <c r="I19" i="1" s="1"/>
  <c r="J19" i="1" s="1"/>
  <c r="H20" i="1"/>
  <c r="I20" i="1" s="1"/>
  <c r="J20" i="1" s="1"/>
  <c r="H21" i="1"/>
  <c r="I21" i="1" s="1"/>
  <c r="J21" i="1" s="1"/>
  <c r="H22" i="1"/>
  <c r="I22" i="1" s="1"/>
  <c r="J22" i="1" s="1"/>
  <c r="H12" i="1"/>
  <c r="I12" i="1" s="1"/>
  <c r="J12" i="1" s="1"/>
  <c r="H11" i="1"/>
  <c r="I11" i="1" s="1"/>
  <c r="J67" i="1" l="1"/>
  <c r="F21" i="3" s="1"/>
  <c r="J39" i="1"/>
  <c r="F16" i="3" s="1"/>
  <c r="J54" i="1"/>
  <c r="F19" i="3" s="1"/>
  <c r="J132" i="1"/>
  <c r="F26" i="3" s="1"/>
  <c r="J162" i="1"/>
  <c r="F27" i="3" s="1"/>
  <c r="J380" i="1"/>
  <c r="F32" i="3" s="1"/>
  <c r="J349" i="1"/>
  <c r="F30" i="3" s="1"/>
  <c r="I23" i="1"/>
  <c r="I39" i="1"/>
  <c r="J70" i="1"/>
  <c r="F22" i="3" s="1"/>
  <c r="I132" i="1"/>
  <c r="I162" i="1"/>
  <c r="J49" i="1"/>
  <c r="F18" i="3" s="1"/>
  <c r="I349" i="1"/>
  <c r="I360" i="1"/>
  <c r="J106" i="1"/>
  <c r="F24" i="3" s="1"/>
  <c r="J58" i="1"/>
  <c r="F20" i="3" s="1"/>
  <c r="I380" i="1"/>
  <c r="J77" i="1"/>
  <c r="F23" i="3" s="1"/>
  <c r="J113" i="1"/>
  <c r="F25" i="3" s="1"/>
  <c r="J361" i="1"/>
  <c r="J360" i="1" s="1"/>
  <c r="F31" i="3" s="1"/>
  <c r="J343" i="1"/>
  <c r="J338" i="1" s="1"/>
  <c r="F29" i="3" s="1"/>
  <c r="I338" i="1"/>
  <c r="J259" i="1"/>
  <c r="F28" i="3" s="1"/>
  <c r="I259" i="1"/>
  <c r="J47" i="1"/>
  <c r="J43" i="1" s="1"/>
  <c r="F17" i="3" s="1"/>
  <c r="I43" i="1"/>
  <c r="I77" i="1"/>
  <c r="I49" i="1"/>
  <c r="I106" i="1"/>
  <c r="I54" i="1"/>
  <c r="I113" i="1"/>
  <c r="I70" i="1"/>
  <c r="I58" i="1"/>
  <c r="I67" i="1"/>
  <c r="I30" i="1"/>
  <c r="J15" i="1"/>
  <c r="F11" i="3" s="1"/>
  <c r="J24" i="1"/>
  <c r="J23" i="1" s="1"/>
  <c r="F12" i="3" s="1"/>
  <c r="I33" i="1"/>
  <c r="I15" i="1"/>
  <c r="J31" i="1"/>
  <c r="J30" i="1" s="1"/>
  <c r="F13" i="3" s="1"/>
  <c r="J33" i="1"/>
  <c r="F14" i="3" s="1"/>
  <c r="I10" i="1"/>
  <c r="I9" i="1" s="1"/>
  <c r="J11" i="1"/>
  <c r="J10" i="1" s="1"/>
  <c r="J9" i="1" l="1"/>
  <c r="F8" i="3" s="1"/>
  <c r="F9" i="3"/>
  <c r="J38" i="1"/>
  <c r="I38" i="1"/>
  <c r="J14" i="1"/>
  <c r="F10" i="3" s="1"/>
  <c r="I14" i="1"/>
  <c r="M38" i="1" l="1"/>
  <c r="F15" i="3"/>
  <c r="J388" i="1"/>
  <c r="J392" i="1" s="1"/>
  <c r="I388" i="1"/>
  <c r="F33" i="3" l="1"/>
  <c r="E30" i="3" l="1"/>
  <c r="E27" i="3"/>
  <c r="E13" i="3"/>
  <c r="E31" i="3"/>
  <c r="E18" i="3"/>
  <c r="E16" i="3"/>
  <c r="E26" i="3"/>
  <c r="E14" i="3"/>
  <c r="E25" i="3"/>
  <c r="E9" i="3"/>
  <c r="E8" i="3"/>
  <c r="E29" i="3"/>
  <c r="E24" i="3"/>
  <c r="E12" i="3"/>
  <c r="E10" i="3"/>
  <c r="E32" i="3"/>
  <c r="E17" i="3"/>
  <c r="E23" i="3"/>
  <c r="E11" i="3"/>
  <c r="E22" i="3"/>
  <c r="E21" i="3"/>
  <c r="E20" i="3"/>
  <c r="E19" i="3"/>
  <c r="E28" i="3"/>
  <c r="E15" i="3"/>
  <c r="E33" i="3" l="1"/>
</calcChain>
</file>

<file path=xl/sharedStrings.xml><?xml version="1.0" encoding="utf-8"?>
<sst xmlns="http://schemas.openxmlformats.org/spreadsheetml/2006/main" count="1924" uniqueCount="1179">
  <si>
    <r>
      <rPr>
        <sz val="7"/>
        <rFont val="Arial MT"/>
        <family val="2"/>
      </rPr>
      <t>SINAPI</t>
    </r>
  </si>
  <si>
    <r>
      <rPr>
        <sz val="7"/>
        <rFont val="Arial MT"/>
        <family val="2"/>
      </rPr>
      <t>EMOP</t>
    </r>
  </si>
  <si>
    <r>
      <rPr>
        <sz val="7"/>
        <rFont val="Arial MT"/>
        <family val="2"/>
      </rPr>
      <t>M2</t>
    </r>
  </si>
  <si>
    <r>
      <rPr>
        <sz val="7"/>
        <rFont val="Arial MT"/>
        <family val="2"/>
      </rPr>
      <t>UN</t>
    </r>
  </si>
  <si>
    <r>
      <rPr>
        <sz val="7"/>
        <rFont val="Arial MT"/>
        <family val="2"/>
      </rPr>
      <t>COMPOSIÇÃO</t>
    </r>
  </si>
  <si>
    <r>
      <rPr>
        <sz val="7"/>
        <rFont val="Arial MT"/>
        <family val="2"/>
      </rPr>
      <t>3.16.8</t>
    </r>
  </si>
  <si>
    <r>
      <rPr>
        <sz val="7"/>
        <rFont val="Arial MT"/>
        <family val="2"/>
      </rPr>
      <t>DUCHA / CHUVEIRO METALICO, DE PAREDE, ARTICULAVEL, COM DESVIADOR E DUCHA MANUAL</t>
    </r>
  </si>
  <si>
    <r>
      <rPr>
        <sz val="7"/>
        <rFont val="Arial MT"/>
        <family val="2"/>
      </rPr>
      <t>R$ 370,87</t>
    </r>
  </si>
  <si>
    <r>
      <rPr>
        <sz val="7"/>
        <rFont val="Arial MT"/>
        <family val="2"/>
      </rPr>
      <t>TORNEIRA CROMADA TUBO MÓVEL, DE PAREDE, 1/2”   OU 3/4” , PARA PIA DE COZINHA, PADRÃO MÉDIO - FORNECIMENTO E INSTALAÇÃO. AF_01/2020</t>
    </r>
  </si>
  <si>
    <r>
      <rPr>
        <sz val="7"/>
        <rFont val="Arial MT"/>
        <family val="2"/>
      </rPr>
      <t>TORNEIRA CROMADA 1/2”   OU 3/4”   PARA TANQUE, PADRÃO MÉDIO - FORNECIMENTO E INSTALAÇÃO. AF_01/2020</t>
    </r>
  </si>
  <si>
    <r>
      <rPr>
        <sz val="7"/>
        <rFont val="Arial MT"/>
        <family val="2"/>
      </rPr>
      <t>CUBA DE EMBUTIR DE AÇO INOXIDÁVEL MÉDIA, INCLUSO VÁLVULA TIPO AMERICANA E SIFÃO TIPO GARRAFA EM METAL CROMADO - FORNECIMENTO E INSTALAÇÃO. AF_01/2020</t>
    </r>
  </si>
  <si>
    <r>
      <rPr>
        <sz val="7"/>
        <rFont val="Arial MT"/>
        <family val="2"/>
      </rPr>
      <t>BARRA DE APOIO RETA, EM ACO INOX POLIDO, COMPRIMENTO 80 CM, FIXADA NA PAREDE - FORNECIMENTO E INSTALAÇÃO. AF_01/2020</t>
    </r>
  </si>
  <si>
    <r>
      <rPr>
        <sz val="7"/>
        <rFont val="Arial MT"/>
        <family val="2"/>
      </rPr>
      <t>BARRA DE APOIO LATERAL ARTICULADA, COM TRAVA, EM ACO INOX POLIDO, FIXADA NA PAREDE - FORNECIMENTO E INSTALAÇÃO. AF_01/2020</t>
    </r>
  </si>
  <si>
    <r>
      <rPr>
        <sz val="7"/>
        <rFont val="Arial MT"/>
        <family val="2"/>
      </rPr>
      <t>R$ 405,82</t>
    </r>
  </si>
  <si>
    <r>
      <rPr>
        <sz val="7"/>
        <rFont val="Arial MT"/>
        <family val="2"/>
      </rPr>
      <t>PUXADOR PARA PCD, FIXADO NA PORTA - FORNECIMENTO E INSTALAÇÃO. AF_01/2020</t>
    </r>
  </si>
  <si>
    <r>
      <rPr>
        <sz val="7"/>
        <rFont val="Arial MT"/>
        <family val="2"/>
      </rPr>
      <t>R$ 281,34</t>
    </r>
  </si>
  <si>
    <r>
      <rPr>
        <sz val="7"/>
        <rFont val="Arial MT"/>
        <family val="2"/>
      </rPr>
      <t>CAIXA D´ÁGUA EM POLIETILENO, 1000 LITROS - FORNECIMENTO E INSTALAÇÃO. AF_06/2021</t>
    </r>
  </si>
  <si>
    <r>
      <rPr>
        <sz val="7"/>
        <rFont val="Arial MT"/>
        <family val="2"/>
      </rPr>
      <t>R$ 449,63</t>
    </r>
  </si>
  <si>
    <r>
      <rPr>
        <sz val="7"/>
        <rFont val="Arial MT"/>
        <family val="2"/>
      </rPr>
      <t>BEBEDOURO PURIFICADOR,DE COLUNA,COM ACESSIBILIDADE,CONFORMEABNT NBR 9050,EM ACO INOXIDAVEL,MODELO PRESSAO,COM 2 TORNEIRAS,VAZAO MINIMA DE 30L/H,CONFORME ABNT NBR 16236.FORNECIMENTO</t>
    </r>
  </si>
  <si>
    <r>
      <rPr>
        <sz val="7"/>
        <rFont val="Arial MT"/>
        <family val="2"/>
      </rPr>
      <t>R$ 890,23</t>
    </r>
  </si>
  <si>
    <r>
      <rPr>
        <sz val="7"/>
        <rFont val="Arial MT"/>
        <family val="2"/>
      </rPr>
      <t>BOMBA CENTRÍFUGA, MONOFÁSICA, 0,5 CV OU 0,49 HP, HM 6 A 20 M, Q 1,2 A 8,3 M3/H - FORNECIMENTO E INSTALAÇÃO. AF_12/2020</t>
    </r>
  </si>
  <si>
    <r>
      <rPr>
        <sz val="7"/>
        <rFont val="Arial MT"/>
        <family val="2"/>
      </rPr>
      <t>R$ 947,40</t>
    </r>
  </si>
  <si>
    <r>
      <rPr>
        <sz val="7"/>
        <rFont val="Arial MT"/>
        <family val="2"/>
      </rPr>
      <t>COMP. 25</t>
    </r>
  </si>
  <si>
    <r>
      <rPr>
        <sz val="7"/>
        <rFont val="Arial MT"/>
        <family val="2"/>
      </rPr>
      <t>TAMPO DE BANCADA/BALCÃO DE GRANITO BRANCO ITAÚNAS - FORNECIMENTO E INSTALAÇÃO</t>
    </r>
  </si>
  <si>
    <r>
      <rPr>
        <sz val="7"/>
        <rFont val="Arial MT"/>
        <family val="2"/>
      </rPr>
      <t>R$ 1.420,05</t>
    </r>
  </si>
  <si>
    <r>
      <rPr>
        <sz val="7"/>
        <rFont val="Arial MT"/>
        <family val="2"/>
      </rPr>
      <t>RODAPÉ EM GRANITO, APLICADO COM ARGAMASSA, POLIDO, E=2,0CM</t>
    </r>
  </si>
  <si>
    <r>
      <rPr>
        <sz val="7"/>
        <rFont val="Arial MT"/>
        <family val="2"/>
      </rPr>
      <t>R$ 1.064,83</t>
    </r>
  </si>
  <si>
    <r>
      <rPr>
        <b/>
        <sz val="7"/>
        <rFont val="Arial"/>
        <family val="2"/>
      </rPr>
      <t>3.17</t>
    </r>
  </si>
  <si>
    <r>
      <rPr>
        <b/>
        <sz val="7"/>
        <rFont val="Arial"/>
        <family val="2"/>
      </rPr>
      <t>INSTALAÇÕES DE INCÊNDIO E PÂNICO</t>
    </r>
  </si>
  <si>
    <r>
      <rPr>
        <sz val="7"/>
        <rFont val="Arial MT"/>
        <family val="2"/>
      </rPr>
      <t>3.17.1</t>
    </r>
  </si>
  <si>
    <r>
      <rPr>
        <sz val="7"/>
        <rFont val="Arial MT"/>
        <family val="2"/>
      </rPr>
      <t>EXTINTOR DE INCÊNDIO PORTÁTIL COM CARGA DE ÁGUA PRESSURIZADA DE 10 L, CLASSE A - FORNECIMENTO E INSTALAÇÃO. AF_10/2020_PE</t>
    </r>
  </si>
  <si>
    <r>
      <rPr>
        <sz val="7"/>
        <rFont val="Arial MT"/>
        <family val="2"/>
      </rPr>
      <t>R$ 283,30</t>
    </r>
  </si>
  <si>
    <r>
      <rPr>
        <sz val="7"/>
        <rFont val="Arial MT"/>
        <family val="2"/>
      </rPr>
      <t>3.17.2</t>
    </r>
  </si>
  <si>
    <r>
      <rPr>
        <sz val="7"/>
        <rFont val="Arial MT"/>
        <family val="2"/>
      </rPr>
      <t>EXTINTOR DE INCÊNDIO PORTÁTIL COM CARGA DE CO2 DE 6 KG, CLASSE BC - FORNECIMENTO E INSTALAÇÃO. AF_10/2020_PE</t>
    </r>
  </si>
  <si>
    <r>
      <rPr>
        <sz val="7"/>
        <rFont val="Arial MT"/>
        <family val="2"/>
      </rPr>
      <t>R$ 888,93</t>
    </r>
  </si>
  <si>
    <r>
      <rPr>
        <sz val="7"/>
        <rFont val="Arial MT"/>
        <family val="2"/>
      </rPr>
      <t>3.17.3</t>
    </r>
  </si>
  <si>
    <r>
      <rPr>
        <sz val="7"/>
        <rFont val="Arial MT"/>
        <family val="2"/>
      </rPr>
      <t>EXTINTOR DE INCÊNDIO PORTÁTIL COM CARGA DE PQS DE 6 KG, CLASSE BC - FORNECIMENTO E INSTALAÇÃO. AF_10/2020_PE</t>
    </r>
  </si>
  <si>
    <r>
      <rPr>
        <sz val="7"/>
        <rFont val="Arial MT"/>
        <family val="2"/>
      </rPr>
      <t>R$ 318,93</t>
    </r>
  </si>
  <si>
    <r>
      <rPr>
        <sz val="7"/>
        <rFont val="Arial MT"/>
        <family val="2"/>
      </rPr>
      <t>3.17.4</t>
    </r>
  </si>
  <si>
    <r>
      <rPr>
        <sz val="7"/>
        <rFont val="Arial MT"/>
        <family val="2"/>
      </rPr>
      <t>PINTURA DE SINALIZACAO DE SOLO PARA EQUIPAMENTOS DE COMBATEA INCENDIO (EXTINTORES E HIDRANTES),EM QUADRADOS VERMELHOS DE (0,70X0,70)M E BORDAS AMARELAS DE 0,15M DE LARGURA,CONFORME ABNT NBR 16820</t>
    </r>
  </si>
  <si>
    <r>
      <rPr>
        <sz val="7"/>
        <rFont val="Arial MT"/>
        <family val="2"/>
      </rPr>
      <t>R$ 43,88</t>
    </r>
  </si>
  <si>
    <r>
      <rPr>
        <sz val="7"/>
        <rFont val="Arial MT"/>
        <family val="2"/>
      </rPr>
      <t>3.17.5</t>
    </r>
  </si>
  <si>
    <r>
      <rPr>
        <sz val="7"/>
        <rFont val="Arial MT"/>
        <family val="2"/>
      </rPr>
      <t>LUMINARIA DE EMERGENCIA 30 LEDS, POTENCIA 2 W, BATERIA DE LITIO, AUTONOMIA DE 6 HORAS</t>
    </r>
  </si>
  <si>
    <r>
      <rPr>
        <sz val="7"/>
        <rFont val="Arial MT"/>
        <family val="2"/>
      </rPr>
      <t>R$ 9,92</t>
    </r>
  </si>
  <si>
    <r>
      <rPr>
        <sz val="7"/>
        <rFont val="Arial MT"/>
        <family val="2"/>
      </rPr>
      <t>3.17.6</t>
    </r>
  </si>
  <si>
    <r>
      <rPr>
        <sz val="7"/>
        <rFont val="Arial MT"/>
        <family val="2"/>
      </rPr>
      <t>PLACA DE SINALIZACAO DE SEGURANCA CONTRA INCENDIO, FOTOLUMINESCENTE, RETANGULAR, *13 X 26* CM, EM PVC *2* MM ANTI- CHAMAS (SIMBOLOS, CORES E PICTOGRAMAS CONFORME NBR 16820)</t>
    </r>
  </si>
  <si>
    <r>
      <rPr>
        <sz val="7"/>
        <rFont val="Arial MT"/>
        <family val="2"/>
      </rPr>
      <t>R$ 25,00</t>
    </r>
  </si>
  <si>
    <r>
      <rPr>
        <sz val="7"/>
        <rFont val="Arial MT"/>
        <family val="2"/>
      </rPr>
      <t>3.17.7</t>
    </r>
  </si>
  <si>
    <r>
      <rPr>
        <sz val="7"/>
        <rFont val="Arial MT"/>
        <family val="2"/>
      </rPr>
      <t>PLACA DE SINALIZACAO DE SEGURANCA CONTRA INCENDIO, FOTOLUMINESCENTE, QUADRADA, *20 X 20* CM, EM PVC *2* MM ANTI- CHAMAS (SIMBOLOS, CORES E PICTOGRAMAS CONFORME NBR 16820)</t>
    </r>
  </si>
  <si>
    <r>
      <rPr>
        <sz val="7"/>
        <rFont val="Arial MT"/>
        <family val="2"/>
      </rPr>
      <t>R$ 28,91</t>
    </r>
  </si>
  <si>
    <r>
      <rPr>
        <b/>
        <sz val="7"/>
        <rFont val="Arial"/>
        <family val="2"/>
      </rPr>
      <t>Valor total</t>
    </r>
  </si>
  <si>
    <t xml:space="preserve">PLANILHA DE VALORES UNITÁRIOS </t>
  </si>
  <si>
    <t>BDI</t>
  </si>
  <si>
    <t>EMPRESA</t>
  </si>
  <si>
    <t>CNPJ</t>
  </si>
  <si>
    <t>05.100.0900-0</t>
  </si>
  <si>
    <t>01.050.0356-0</t>
  </si>
  <si>
    <t>01.050.0376-0</t>
  </si>
  <si>
    <t>01.050.0452-0</t>
  </si>
  <si>
    <t>01.050.0478-0</t>
  </si>
  <si>
    <t>01.050.0515-0</t>
  </si>
  <si>
    <t>01.050.0530-0</t>
  </si>
  <si>
    <t>01.050.0552-0</t>
  </si>
  <si>
    <t>PLANILHA DE  ORÇAMENTO ANALÍTICA</t>
  </si>
  <si>
    <t>Endereco:</t>
  </si>
  <si>
    <t>Rua Nelson dos Santos da Silva - Lote 12 - Centro</t>
  </si>
  <si>
    <t>Municipio:</t>
  </si>
  <si>
    <t>SAO PEDRO DA ALDEIA</t>
  </si>
  <si>
    <t>ORÇAMENTO</t>
  </si>
  <si>
    <t>Item</t>
  </si>
  <si>
    <t>Codigo</t>
  </si>
  <si>
    <t>CADASTRO</t>
  </si>
  <si>
    <t>Descrição</t>
  </si>
  <si>
    <t>Unidade</t>
  </si>
  <si>
    <t>Qdt</t>
  </si>
  <si>
    <t>v.unit</t>
  </si>
  <si>
    <t>V.total</t>
  </si>
  <si>
    <t>V.total COM BDI</t>
  </si>
  <si>
    <t>ADMINISTRAÇÃO LOCAL</t>
  </si>
  <si>
    <t>1.1</t>
  </si>
  <si>
    <t>SERVIÇOS COMPLEMENTARES</t>
  </si>
  <si>
    <t>1.1.1</t>
  </si>
  <si>
    <t>SINAPI</t>
  </si>
  <si>
    <t>ENCARREGADO GERAL COM ENCARGOS COMPLEMENTARES</t>
  </si>
  <si>
    <t>H</t>
  </si>
  <si>
    <t>R$ 50,20</t>
  </si>
  <si>
    <t>1.1.2</t>
  </si>
  <si>
    <t>ENGENHEIRO CIVIL DE OBRA JUNIOR COM ENCARGOS COMPLEMENTARES</t>
  </si>
  <si>
    <t>R$ 141,27</t>
  </si>
  <si>
    <t>1.1.3</t>
  </si>
  <si>
    <t>EMOP</t>
  </si>
  <si>
    <t>UNIDADE REF.P/COMPL.ADM LOCAL,CONSID:CONSUMO AGUA,TEL.ENERGIA ELETR.MAT.LIMPEZA ESCRITORIO,COMPUTADORES LICENCA OBRA,MOVEIS UTENSILIOS,AR COND.BEBEDOURO,ART,RRT,FOTOGRAFIAS,UNIFORMES,DARIAS,EXAMES ADMISSIONAIS,PERIODICOS E DEMISSIONAIS,CURSOS CAPACITACAO/TREINAMENTO ITENS COMPLEMENTEM DESP.NECESS.EXCL.DESP.C/CAFE MANHA,REFEICAO,CESTA BASICA E VALE TRANSPORTE</t>
  </si>
  <si>
    <t>UR</t>
  </si>
  <si>
    <t>R$ 35,94</t>
  </si>
  <si>
    <t>SERVIÇOS GERAIS</t>
  </si>
  <si>
    <t>2.1</t>
  </si>
  <si>
    <t>SERVICOS DE ESCRITORIO, LABORATORIO E CAMPO</t>
  </si>
  <si>
    <t>2.1.1</t>
  </si>
  <si>
    <t>PROJETO EXECUTIVO DE ARQUITETURA,CONSIDERANDO O PROJETO BASICO EXISTENTE,PARA PREDIOS ESCOLARES E/OU ADMINISTRATIVOS ATE500M2,APRESENTADO NOS PADROES DA CONTRATANTE,INCLUSIVE AS LEGALIZACOES PERTINENTES,COORDENACAO E COMPATIBILIZACAO COM OS PROJETOS COMPLEMENTARES</t>
  </si>
  <si>
    <t>M2</t>
  </si>
  <si>
    <t>R$ 80,36</t>
  </si>
  <si>
    <t>2.1.2</t>
  </si>
  <si>
    <t>PROJETO EXECUTIVO DE INSTALACAO DE INCENDIO E SPDA,CONSIDERANDO PROJETO BASICO EXISTENTE,PARA PREDIOS ESCOLARES E/OU ADMINISTRATIVOS ATE 500M2,APRESENTADO NOS PADROES DA CONTRATANTE,INCLUSIVE AS LEGALIZACOES PERTINENTES</t>
  </si>
  <si>
    <t>R$ 4,88</t>
  </si>
  <si>
    <t>2.1.3</t>
  </si>
  <si>
    <t>PROJETO EXECUTIVO DE INSTALACAO DE ESGOTO SANITARIO E AGUASPLUVIAIS,CONSIDERANDO O PROJETO BASICO EXISTENTE,PARA PREDIOS ESCOLARES E/OU ADMINISTRATIVOS ATE 500M2,APRESENTADO NOS PADROES DA CONTRATANTE,INCLUSIVE AS LEGALIZACOES PERTINENTES</t>
  </si>
  <si>
    <t>2.1.4</t>
  </si>
  <si>
    <t>PROJETO EXECUTIVO DE INSTALACAO HIDRAULICA,CONSIDERANDO O PROJETO BASICO EXISTENTE,PARA PREDIOS ESCOLARES E/OU ADMINISTRATIVOS ATE 500M2,APRESENTADO NOS PADROES DA CONTRATANTE,INCLUSIVE AS LEGALIZACOES PERTINENTES</t>
  </si>
  <si>
    <t>R$ 8,19</t>
  </si>
  <si>
    <t>2.1.5</t>
  </si>
  <si>
    <t>PROJETO EXECUTIVO DE INSTALACAO ELETRICA,CONSIDERANDO O PROJETO BASICO EXISTENTE,PARA PREDIOS ESCOLARES E/OU ADMINISTRATIVOS ATE 500M2,APRESENTADO NOS PADROES DA CONTRATANTE,INCLUSIVE AS LEGALIZACOES PERTINENTES</t>
  </si>
  <si>
    <t>R$ 9,76</t>
  </si>
  <si>
    <t>2.1.6</t>
  </si>
  <si>
    <t>PROJETO EXECUTIVO DE SISTEMA DE AR CONDICIONADO,CONSIDERANDOO PROJETO BASICO EXISTENTE,APRESENTADO NOS PADROES DA CONTRATANTE,PARA PREDIOS COM AREA ATE 500M2</t>
  </si>
  <si>
    <t>R$ 7,48</t>
  </si>
  <si>
    <t>2.1.7</t>
  </si>
  <si>
    <t>PROJETO EXECUTIVO ESTRUTURAL PARA PREDIOS ESCOLARES E/OU ADMINISTRATIVOS ATE 500M2,CONSIDERANDO O PROJETO BASICO EXISTENTE,APRESENTADO NOS PADROES DA CONTRATANTE,CONSTANDO DE PLANTAS DE FORMA,ARMACAO E DETALHES</t>
  </si>
  <si>
    <t>R$ 44,97</t>
  </si>
  <si>
    <t>2.2</t>
  </si>
  <si>
    <t>CANTEIRO DE OBRA</t>
  </si>
  <si>
    <t>2.2.1</t>
  </si>
  <si>
    <t>TAPUME COM TELHA METÁLICA. AF_05/2018</t>
  </si>
  <si>
    <t>R$ 107,32</t>
  </si>
  <si>
    <t>2.2.2</t>
  </si>
  <si>
    <t>ALUGUEL CONTAINER (MODULO METALICO ICAVEL),P/ESCRITORIO C/WC,MED.APROX.2,30M LARG.6,00M COMPR.E 2,50M ALT.CHAPAS ACO C/NERVURAS TRAPEZOIDAIS,ISOLAMENTO TERMO-ACUSTICO FORRO,CHASSISREFORCADO E PISO COMPENSADO NAVAL,INCLUINDO INST.ELETR.HIDROSSANITARIAS,SUPRIDO ACESSORIOS,1 BACIA SANITARIA E 1 LAVATORIO,EXCL.TRANSP.(04.005.0300),CARGA E DESCARGA (04.013.0015)</t>
  </si>
  <si>
    <t>UNXMES</t>
  </si>
  <si>
    <t>R$ 1.250,00</t>
  </si>
  <si>
    <t>2.2.3</t>
  </si>
  <si>
    <t>SANITARIO COM VASO E CHUVEIRO PARA PESSOAL DE OBRA,COLETIVODE 2 UNIDADES E 4,00M2 EXECUTADO COM TABUAS DE MADEIRA DE 3ª,E TELHAS ONDULADAS DE 6MM DE FIBROCIMENTO,INCLUSIVE INSTALACOES,APARELHOS,ESQUADRIAS E FERRAGENS CONSIDERANDO REAPROVEITAMENTO DAS INSTALACOES E APARELHOS 2 VEZES</t>
  </si>
  <si>
    <t>UN</t>
  </si>
  <si>
    <t>R$ 5.176,46</t>
  </si>
  <si>
    <t>2.2.4</t>
  </si>
  <si>
    <t>INSTALACAO E LIGACAO PROVISORIA PARA ABASTECIMENTO DE AGUA EESGOTAMENTO SANITARIO EM CANTEIRO DE OBRAS,INCLUSIVE ESCAVACAO,EXCLUSIVE REPOSICAO DA PAVIMENTACAO DO LOGRADOURO PUBLICO</t>
  </si>
  <si>
    <t>R$ 4.808,22</t>
  </si>
  <si>
    <t>2.2.5</t>
  </si>
  <si>
    <t>INSTALACAO E LIGACAO PROVISORIA DE ALIMENTACAO DE ENERGIA ELETRICA,EM BAIXA TENSAO,PARA CANTEIRO DE OBRAS,M3-CHAVE 100A,CARGA 3KW,20CV,EXCLUSIVE O FORNECIMENTO DO MEDIDOR</t>
  </si>
  <si>
    <t>R$ 2.407,73</t>
  </si>
  <si>
    <t>2.2.6</t>
  </si>
  <si>
    <t>FORNECIMENTO E INSTALAÇÃO DE PLACA DE OBRA COM CHAPA GALVANIZADA E ESTRUTURA DE MADEIRA. AF_03/2022_PS</t>
  </si>
  <si>
    <t>R$ 479,82</t>
  </si>
  <si>
    <t>2.3</t>
  </si>
  <si>
    <t>MOBILIZAÇÃO DE OBRA</t>
  </si>
  <si>
    <t>2.3.1</t>
  </si>
  <si>
    <t>TRANSPORTE DE CONTAINER,SEGUNDO DESCRICAO DA FAMILIA 02.006,EXCLUSIVE CARGA E DESCARGA(VIDE ITEM 04.013.0015)</t>
  </si>
  <si>
    <t>UNXKM</t>
  </si>
  <si>
    <t>R$ 38,40</t>
  </si>
  <si>
    <t>2.3.2</t>
  </si>
  <si>
    <t>CARGA E DESCARGA DE CONTAINER,SEGUNDO DESCRICAO DA FAMILIA 02.006</t>
  </si>
  <si>
    <t>R$ 102,44</t>
  </si>
  <si>
    <t>2.4</t>
  </si>
  <si>
    <t>SERVICOS COMPLEMENTARES</t>
  </si>
  <si>
    <t>2.4.1</t>
  </si>
  <si>
    <t>LOCACAO DE ANDAIME METALICO TIPO FACHADEIRO, PECAS COM APROXIMADAMENTE 1,20 M DE LARGURA E 2,0 M DE ALTURA, INCLUINDO DIAGONAIS EM X, BARRAS DE LIGACAO, SAPATAS E DEMAIS ITENS NECESSARIOS A MONTAGEM (NAO INCLUI INSTALACAO)</t>
  </si>
  <si>
    <t>M2XMES</t>
  </si>
  <si>
    <t>R$ 22,50</t>
  </si>
  <si>
    <t>2.4.2</t>
  </si>
  <si>
    <t>LOCACAO DE ANDAIME METALICO TUBULAR DE ENCAIXE, TIPO DE TORRE, CADA PAINEL COM LARGURA DE 1 ATE 1,5 M E ALTURA DE *1,00* M, INCLUINDO DIAGONAL, BARRAS DE LIGACAO, SAPATAS OU RODIZIOS E DEMAIS ITENS NECESSARIOS A MONTAGEM (NAO INCLUI INSTALACAO)</t>
  </si>
  <si>
    <t>MXMES</t>
  </si>
  <si>
    <t>R$ 30,00</t>
  </si>
  <si>
    <t>2.4.3</t>
  </si>
  <si>
    <t>MONTAGEM E DESMONTAGEM DE ANDAIME MODULAR FACHADEIRO, COM PISO METÁLICO, PARA EDIFICAÇÕES COM MÚLTIPLOS PAVIMENTOS (EXCLUSIVE ANDAIME E LIMPEZA). AF_11/2017</t>
  </si>
  <si>
    <t>R$ 29,81</t>
  </si>
  <si>
    <t>2.4.4</t>
  </si>
  <si>
    <t>MONTAGEM E DESMONTAGEM DE ANDAIME TUBULAR TIPO “  TORRE” (EXCLUSIVE ANDAIME E LIMPEZA). AF_11/2017</t>
  </si>
  <si>
    <t>M</t>
  </si>
  <si>
    <t>R$ 41,16</t>
  </si>
  <si>
    <t>CONSTRUÇAO</t>
  </si>
  <si>
    <t>3.1</t>
  </si>
  <si>
    <t>3.1.1</t>
  </si>
  <si>
    <t>PREPARO MANUAL DE TERRENO,COMPREENDENDO ACERTO,RASPAGEM EVENTUALMENTE ATE 0.30M DE PROFUNDIDADE E AFASTAMENTO LATERAL DOMATERIAL EXCEDENTE,EXCLUSIVE COMPACTACAO</t>
  </si>
  <si>
    <t>R$ 10,39</t>
  </si>
  <si>
    <t>3.1.2</t>
  </si>
  <si>
    <t>CONTROLE TECNOLOGICO DE OBRAS EM CONCRETO ARMADO CONSIDERANDO APENAS O CONTROLE DO CONCRETO E CONSTANDO DE COLETA,MOLDAGEM E CAPEAMENTO DE CORPOS DE PROVA,TRANSPORTE ATE 100KM,ENSAIOS DE RESISTENCIA A COMPRESSAO AOS 3, 7 E 28 DIAS E "SLUMPTEST",MEDIDO POR M3 DE CONCRETO COLOCADO NAS FORMAS</t>
  </si>
  <si>
    <t>M3</t>
  </si>
  <si>
    <t>R$ 32,65</t>
  </si>
  <si>
    <t>3.1.3</t>
  </si>
  <si>
    <t>LOCACAO CONVENCIONAL DE OBRA, UTILIZANDO GABARITO DE TÁBUAS CORRIDAS PONTALETADAS A CADA 2,00M -  2 UTILIZAÇÕES. AF_10/2018</t>
  </si>
  <si>
    <t>R$ 82,73</t>
  </si>
  <si>
    <t>3.2</t>
  </si>
  <si>
    <t>MOVIMENTO DE TERRA</t>
  </si>
  <si>
    <t>3.2.1</t>
  </si>
  <si>
    <t>ESCAVAÇÃO MANUAL PARA BLOCO DE COROAMENTO OU SAPATA (INCLUINDO ESCAVAÇÃO PARA COLOCAÇÃO DE FÔRMAS). AF_01/2024</t>
  </si>
  <si>
    <t>R$ 136,85</t>
  </si>
  <si>
    <t>3.2.2</t>
  </si>
  <si>
    <t>ESCAVAÇÃO MANUAL DE VALA COM PROFUNDIDADE MENOR OU IGUAL A 1,30 M. AF_02/2021</t>
  </si>
  <si>
    <t>R$ 124,17</t>
  </si>
  <si>
    <t>3.2.3</t>
  </si>
  <si>
    <t>PREPARO DE FUNDO DE VALA COM LARGURA MENOR QUE 1,5 M, COM CAMADA DE BRITA, LANÇAMENTO MANUAL. AF_08/2020</t>
  </si>
  <si>
    <t>R$ 361,34</t>
  </si>
  <si>
    <t>3.2.4</t>
  </si>
  <si>
    <t>REATERRO MANUAL DE VALAS, COM COMPACTADOR DE SOLOS DE PERCUSSÃO. AF_08/2023</t>
  </si>
  <si>
    <t>R$ 36,58</t>
  </si>
  <si>
    <t>3.2.5</t>
  </si>
  <si>
    <t>ATERRO MANUAL DE VALAS COM SOLO ARGILO-ARENOSO. AF_08/2023</t>
  </si>
  <si>
    <t>R$ 90,41</t>
  </si>
  <si>
    <t>3.3</t>
  </si>
  <si>
    <t>TRANSPORTES</t>
  </si>
  <si>
    <t>3.3.1</t>
  </si>
  <si>
    <t>TRANSPORTE DE CARGA DE QUALQUER NATUREZA,EXCLUSIVE AS DESPESAS DE CARGA E DESCARGA,TANTO DE ESPERA DO CAMINHAO COMO DO SERVENTE OU EQUIPAMENTO AUXILIAR,A VELOCIDADE MEDIA DE 30KM/H,EM CAMINHAO DE CARROCERIA FIXA A OLEO DIESEL,COM CAPACIDADEUTIL DE 7,5T,CONSIDERANDO O CAMINHAO EQUIPADO COM GUINDAUTODE 3,5T</t>
  </si>
  <si>
    <t>T X KM</t>
  </si>
  <si>
    <t>R$ 2,32</t>
  </si>
  <si>
    <t>3.3.2</t>
  </si>
  <si>
    <t>CARGA E DESCARGA MECANICA DE TUBOS DE FERRO FUNDIDO,COM O DIAMETRO DE 60 A 80CM,INCLUSIVE O TEMPO DE CARGA E DESCARGA EMANOBRA DO CAMINHAO DE CARROCERIA FIXA A OLEO DIESEL,COM CAPACIDADE UTIL DE 7,5T,INCLUSIVE OS MESMOS TEMPOS DE GUINDAUTO,DE 4T</t>
  </si>
  <si>
    <t>T</t>
  </si>
  <si>
    <t>R$ 121,99</t>
  </si>
  <si>
    <t>3.3.3</t>
  </si>
  <si>
    <t>TRANSPORTE HORIZONTAL DE MATERIAL DE 1ªCATEGORIA OU ENTULHO,EM CARRINHOS,A 20,00M DE DISTANCIA,INCLUSIVE CARGA A PA</t>
  </si>
  <si>
    <t>R$ 29,11</t>
  </si>
  <si>
    <t>3.3.4</t>
  </si>
  <si>
    <t>RETIRADA DE ENTULHO DE OBRA COM CACAMBA DE ACO TIPO CONTAINER COM 5M3 DE CAPACIDADE,INCLUSIVE CARREGAMENTO,TRANSPORTE EDESCARREGAMENTO.CUSTO POR UNIDADE DE CACAMBA E INCLUI A TAXA PARA DESCARGA EM LOCAIS AUTORIZADOS</t>
  </si>
  <si>
    <t>R$ 362,47</t>
  </si>
  <si>
    <t>3.4</t>
  </si>
  <si>
    <t>DEMOLIÇÕES</t>
  </si>
  <si>
    <t>3.4.1</t>
  </si>
  <si>
    <t>DEMOLICAO MANUAL DE CONCRETO ARMADO COMPREENDENDO PILARES,VIGAS E LAJES,EM ESTRUTURA APRESENTANDO POSICAO ESPECIAL,INCLUSIVE EMPILHAMENTO LATERAL DENTRO DO CANTEIRO DE SERVICO</t>
  </si>
  <si>
    <t>R$ 393,30</t>
  </si>
  <si>
    <t>3.4.2</t>
  </si>
  <si>
    <t>DEMOLICAO E REMOCAO DE ESTRUTURAS METALICAS TRELICADAS DE VERGALHOES E/OU PERFIS LEVES DE ACO,MEDIDAS PELO PESO REMOVIDO</t>
  </si>
  <si>
    <t>KG</t>
  </si>
  <si>
    <t>R$ 3,07</t>
  </si>
  <si>
    <t>3.4.3</t>
  </si>
  <si>
    <t>DEMOLIÇÃO DE ALVENARIA DE BLOCO FURADO, DE FORMA MANUAL, SEM REAPROVEITAMENTO. AF_09/2023</t>
  </si>
  <si>
    <t>R$ 83,11</t>
  </si>
  <si>
    <t>3.5</t>
  </si>
  <si>
    <t>3.5.1</t>
  </si>
  <si>
    <t>LIMPEZA DE PORTA DE VIDRO COM CAIXILHO EM AÇO/ ALUMÍNIO/ PVC. AF_04/2019</t>
  </si>
  <si>
    <t>R$ 4,87</t>
  </si>
  <si>
    <t>3.5.2</t>
  </si>
  <si>
    <t>LIMPEZA DE JANELA DE VIDRO COM CAIXILHO EM AÇO/ALUMÍNIO/PVC. AF_04/2019</t>
  </si>
  <si>
    <t>R$ 4,11</t>
  </si>
  <si>
    <t>3.5.3</t>
  </si>
  <si>
    <t>LIMPEZA DE PISO CERÂMICO OU PORCELANATO COM PANO ÚMIDO. AF_04/2019</t>
  </si>
  <si>
    <t>R$ 3,04</t>
  </si>
  <si>
    <t>3.5.4</t>
  </si>
  <si>
    <t>LIMPEZA DE BACIA SANITÁRIA, BIDÊ OU MICTÓRIO EM LOUÇA, INCLUSIVE METAIS CORRESPONDENTES. AF_04/2019</t>
  </si>
  <si>
    <t>R$ 7,15</t>
  </si>
  <si>
    <t>3.5.5</t>
  </si>
  <si>
    <t>LIMPEZA DE MÁRMORE/GRANITO EM PAREDE UTILIZANDO DETERGENTE NEUTRO E ESCOVAÇÃO MANUAL. AF_04/2019</t>
  </si>
  <si>
    <t>R$ 1,39</t>
  </si>
  <si>
    <t>3.5.6</t>
  </si>
  <si>
    <t>LIMPEZA DE REVESTIMENTO CERÂMICO EM PAREDE UTILIZANDO DETERGENTE NEUTRO E ESCOVAÇÃO MANUAL. AF_04/2019</t>
  </si>
  <si>
    <t>R$ 2,37</t>
  </si>
  <si>
    <t>3.5.7</t>
  </si>
  <si>
    <t>LETRA CAIXA DE ACO INOX POLIDO OU ESCOVADO,COM 20CM DE ALTURA,ESPESSURA DE 2CM,COM PINOS PARA FIXACAO.FORNECIMENTO E COLOCACAO</t>
  </si>
  <si>
    <t>R$ 120,34</t>
  </si>
  <si>
    <t>3.5.8</t>
  </si>
  <si>
    <t>PLASTICO NA COR PRETA,DESTINADO A PROTECAO DE TELHADOS,MOVEIS E PISOS,COM 0,15MM DE ESPESSURA,REUTILIZADO 5 VEZES,INCLUSIVE RETIRADA.FORNECIMENTO E COLOCACAO</t>
  </si>
  <si>
    <t>R$ 1,51</t>
  </si>
  <si>
    <t>3.6</t>
  </si>
  <si>
    <t>BASES E PAVIMENTOS</t>
  </si>
  <si>
    <t>3.6.1</t>
  </si>
  <si>
    <t>EXECUÇÃO DE PAVIMENTO EM PISO INTERTRAVADO, COM BLOCO RETANGULAR COR NATURAL DE 20 X 10 CM, ESPESSURA 8 CM. AF_10/2022</t>
  </si>
  <si>
    <t>R$ 93,98</t>
  </si>
  <si>
    <t>3.6.2</t>
  </si>
  <si>
    <t>ASSENTAMENTO DE GUIA (MEIO-FIO) EM TRECHO RETO, CONFECCIONADA EM CONCRETO PRÉ-FABRICADO, DIMENSÕES 39X6,5X6,5X19 CM (COMPRIMENTO X BASE INFERIOR X BASE SUPERIOR X ALTURA), PARA DELIMITAÇÃO DE JARDINS, PRAÇAS OU PASSEIOS. AF_01/2024</t>
  </si>
  <si>
    <t>R$ 55,84</t>
  </si>
  <si>
    <t>3.7</t>
  </si>
  <si>
    <t>FUNDACOES</t>
  </si>
  <si>
    <t>3.7.1</t>
  </si>
  <si>
    <t>PERFURACAO ROTATIVA COM COROA DE WIDIA,EM SOLO,DIAMETRO 8",VERTICAL,INCLUSIVE DESLOCAMENTO DENTRO DO CANTEIRO E INSTALACAO DA SONDA EM CADA FURO</t>
  </si>
  <si>
    <t>R$ 232,38</t>
  </si>
  <si>
    <t>3.7.2</t>
  </si>
  <si>
    <t>PERFURACAO ROTATIVA COM COROA DE WIDIA,EM ROCHA SA,DIAMETRO8",VERTICAL,INCLUSIVE DESLOCAMENTO DENTRO DO CANTEIRO E INSTALACAO DA SONDA EM CADA FURO</t>
  </si>
  <si>
    <t>R$ 727,03</t>
  </si>
  <si>
    <t>3.7.3</t>
  </si>
  <si>
    <t>MOBILIZACAO E DESMOBILIZACAO DE EQUIPAMENTO E EQUIPE DE SONDAGEM E PERFURACAO A PERCUSSAO,COM TRANSPORTE ATE 50KM</t>
  </si>
  <si>
    <t>R$ 8.404,79</t>
  </si>
  <si>
    <t>3.7.4</t>
  </si>
  <si>
    <t>ESTACA RAIZ COM DIAMETRO DE 8" PARA CARGA DE 50T,INJECAO DEARGAMASSA DE CIMENTO E AREIA,COM RESISTENCIA DE 20MPA,CONFORME ABNT NBR 6122,INCLUSIVE O FORNECIMENTO DOS MATERIAIS (CIMENTO,AREIA E ACO),EXCLUSIVE PERFURACAO</t>
  </si>
  <si>
    <t>R$ 145,49</t>
  </si>
  <si>
    <t>3.7.5</t>
  </si>
  <si>
    <t>ARRASAMENTO DE ESTACA RAIZ DE 8" A 10" DE DIAMETRO</t>
  </si>
  <si>
    <t>R$ 280,55</t>
  </si>
  <si>
    <t>3.7.6</t>
  </si>
  <si>
    <t>ESTACA BROCA DE CONCRETO, DIÂMETRO DE 20CM, ESCAVAÇÃO MANUAL COM TRADO CONCHA, COM ARMADURA DE ARRANQUE. AF_05/2020</t>
  </si>
  <si>
    <t>R$ 73,08</t>
  </si>
  <si>
    <t>3.8</t>
  </si>
  <si>
    <t>ESTRUTURAS</t>
  </si>
  <si>
    <t>3.8.1</t>
  </si>
  <si>
    <t>CONCRETO MAGRO PARA LASTRO, TRAÇO 1:4,5:4,5 (EM MASSA SECA DE CIMENTO/ AREIA MÉDIA/ SEIXO ROLADO) - PREPARO MECÂNICO COM BETONEIRA 400 L. AF_05/2021</t>
  </si>
  <si>
    <t>R$ 553,44</t>
  </si>
  <si>
    <t>3.8.2</t>
  </si>
  <si>
    <t>FABRICAÇÃO, MONTAGEM E DESMONTAGEM DE FÔRMA PARA BLOCO DE COROAMENTO, EM CHAPA DE MADEIRA COMPENSADA RESINADA, E=17 MM, 4 UTILIZAÇÕES. AF_01/2024</t>
  </si>
  <si>
    <t>R$ 162,17</t>
  </si>
  <si>
    <t>3.8.3</t>
  </si>
  <si>
    <t>FABRICAÇÃO, MONTAGEM E DESMONTAGEM DE FÔRMA PARA VIGA BALDRAME, EM MADEIRA SERRADA, E=25 MM, 4 UTILIZAÇÕES. AF_01/2024</t>
  </si>
  <si>
    <t>R$ 85,85</t>
  </si>
  <si>
    <t>3.8.4</t>
  </si>
  <si>
    <t>MONTAGEM E DESMONTAGEM DE FÔRMA DE PILARES RETANGULARES E ESTRUTURAS SIMILARES, PÉ-DIREITO SIMPLES, EM CHAPA DE MADEIRA COMPENSADA RESINADA, 4 UTILIZAÇÕES. AF_09/2020</t>
  </si>
  <si>
    <t>R$ 108,06</t>
  </si>
  <si>
    <t>3.8.5</t>
  </si>
  <si>
    <t>MONTAGEM E DESMONTAGEM DE FÔRMA DE VIGA, ESCORAMENTO COM GARFO DE MADEIRA, PÉ-DIREITO SIMPLES, EM CHAPA DE MADEIRA RESINADA, 4 UTILIZAÇÕES. AF_09/2020</t>
  </si>
  <si>
    <t>R$ 179,40</t>
  </si>
  <si>
    <t>3.8.6</t>
  </si>
  <si>
    <t>MONTAGEM E DESMONTAGEM DE FÔRMA DE LAJE MACIÇA, PÉ-DIREITO SIMPLES, EM CHAPA DE MADEIRA COMPENSADA RESINADA, 2 UTILIZAÇÕES. AF_09/2020</t>
  </si>
  <si>
    <t>R$ 75,31</t>
  </si>
  <si>
    <t>3.8.7</t>
  </si>
  <si>
    <t>ESCORAMENTO DE FÔRMAS DE LAJE EM MADEIRA NÃO APARELHADA, PÉ-DIREITO SIMPLES, INCLUSO TRAVAMENTO, 4 UTILIZAÇÕES. AF_09/2020</t>
  </si>
  <si>
    <t>R$ 20,91</t>
  </si>
  <si>
    <t>3.8.8</t>
  </si>
  <si>
    <t>ARMAÇÃO DE PILAR OU VIGA DE ESTRUTURA CONVENCIONAL DE CONCRETO ARMADO UTILIZANDO AÇO CA-60 DE 5,0 MM - MONTAGEM. AF_06/2022</t>
  </si>
  <si>
    <t>R$ 16,69</t>
  </si>
  <si>
    <t>3.8.9</t>
  </si>
  <si>
    <t>ARMAÇÃO DE PILAR OU VIGA DE ESTRUTURA CONVENCIONAL DE CONCRETO ARMADO UTILIZANDO AÇO CA-50 DE 6,3 MM - MONTAGEM. AF_06/2022</t>
  </si>
  <si>
    <t>R$ 15,18</t>
  </si>
  <si>
    <t>ARMAÇÃO DE PILAR OU VIGA DE ESTRUTURA CONVENCIONAL DE CONCRETO ARMADO UTILIZANDO AÇO CA-50 DE 8,0 MM - MONTAGEM. AF_06/2022</t>
  </si>
  <si>
    <t>R$ 13,89</t>
  </si>
  <si>
    <t>ARMAÇÃO DE PILAR OU VIGA DE ESTRUTURA CONVENCIONAL DE CONCRETO ARMADO UTILIZANDO AÇO CA-50 DE 10,0 MM - MONTAGEM. AF_06/2022</t>
  </si>
  <si>
    <t>R$ 12,19</t>
  </si>
  <si>
    <t>ARMAÇÃO DE PILAR OU VIGA DE ESTRUTURA CONVENCIONAL DE CONCRETO ARMADO UTILIZANDO AÇO CA-50 DE 12,5 MM - MONTAGEM. AF_06/2022</t>
  </si>
  <si>
    <t>R$ 10,12</t>
  </si>
  <si>
    <t>ARMAÇÃO DE LAJE DE ESTRUTURA CONVENCIONAL DE CONCRETO ARMADO UTILIZANDO AÇO CA-60 DE 5,0 MM - MONTAGEM. AF_06/2022</t>
  </si>
  <si>
    <t>R$ 15,86</t>
  </si>
  <si>
    <t>ARMAÇÃO DE LAJE DE ESTRUTURA CONVENCIONAL DE CONCRETO ARMADO UTILIZANDO AÇO CA-50 DE 8,0 MM - MONTAGEM. AF_06/2022</t>
  </si>
  <si>
    <t>R$ 13,20</t>
  </si>
  <si>
    <t>ARMAÇÃO DE LAJE DE ESTRUTURA CONVENCIONAL DE CONCRETO ARMADO UTILIZANDO AÇO CA-50 DE 10,0 MM - MONTAGEM. AF_06/2022</t>
  </si>
  <si>
    <t>R$ 11,56</t>
  </si>
  <si>
    <t>ARMAÇÃO DE LAJE DE ESTRUTURA CONVENCIONAL DE CONCRETO ARMADO UTILIZANDO AÇO CA-50 DE 12,5 MM - MONTAGEM. AF_06/2022</t>
  </si>
  <si>
    <t>R$ 9,56</t>
  </si>
  <si>
    <t>ARMAÇÃO DE BLOCO UTILIZANDO AÇO CA-50 DE 8 MM - MONTAGEM. AF_01/2024</t>
  </si>
  <si>
    <t>R$ 19,07</t>
  </si>
  <si>
    <t>CONCRETAGEM DE PILARES, FCK = 25 MPA, COM USO DE BOMBA - LANÇAMENTO, ADENSAMENTO E ACABAMENTO. AF_02/2022_PS</t>
  </si>
  <si>
    <t>R$ 662,16</t>
  </si>
  <si>
    <t>CONCRETAGEM DE VIGAS E LAJES, FCK=25 MPA, PARA LAJES MACIÇAS OU NERVURADAS COM USO DE BOMBA - LANÇAMENTO, ADENSAMENTO E ACABAMENTO. AF_02/2022_PS</t>
  </si>
  <si>
    <t>R$ 663,24</t>
  </si>
  <si>
    <t>R$ 688,10</t>
  </si>
  <si>
    <t>CONCRETAGEM DE BLOCO DE COROAMENTO OU VIGA BALDRAME, FCK 30 MPA, COM USO DE BOMBA - LANÇAMENTO, ADENSAMENTO E ACABAMENTO. AF_01/2024</t>
  </si>
  <si>
    <t>R$ 721,24</t>
  </si>
  <si>
    <t>VERGA MOLDADA IN LOCO EM CONCRETO PARA JANELAS COM MAIS DE 1,5 M DE VÃO. AF_03/2016</t>
  </si>
  <si>
    <t>R$ 89,99</t>
  </si>
  <si>
    <t>CONTRAVERGA MOLDADA IN LOCO EM CONCRETO PARA VÃOS DE MAIS DE 1,5 M DE COMPRIMENTO. AF_03/2016</t>
  </si>
  <si>
    <t>R$ 64,83</t>
  </si>
  <si>
    <t>VERGA PRÉ-MOLDADA PARA PORTAS COM ATÉ 1,5 M DE VÃO. AF_03/2016</t>
  </si>
  <si>
    <t>R$ 31,65</t>
  </si>
  <si>
    <t>CHAPIM DE CONCRETO ARMADO,APARENTE,COM ACABAMENTO DESEMPENADO,MEDINDO (22X10)CM,CONFORME PROJETO TIPO Nº 6062/EMOP,FUNDIDO NO LOCAL</t>
  </si>
  <si>
    <t>R$ 63,89</t>
  </si>
  <si>
    <t>EXECUÇÃO DE LAJE SOBRE SOLO, ESPESSURA DE 10 CM, FCK = 30 MPA, COM USO DE FORMAS EM MADEIRA SERRADA. AF_09/2021</t>
  </si>
  <si>
    <t>R$ 154,86</t>
  </si>
  <si>
    <t>ESCADA EM CONCRETO ARMADO MOLDADO IN LOCO, FCK 25 MPA, COM 1 LANCE E LAJE PLANA, FÔRMA EM CHAPA DE MADEIRA COMPENSADA RESINADA. AF_11/2020_PA</t>
  </si>
  <si>
    <t>R$ 4.332,60</t>
  </si>
  <si>
    <t>ADITIVO EM PO HIDROFUGANTE E IMPERMEABILIZANTE,DESENVOLVIDOCOM NANOTECNOLOGIA,PARA ADICAO EM CONCRETOS E ARGAMASSAS</t>
  </si>
  <si>
    <t>R$ 24,71</t>
  </si>
  <si>
    <t>3.9</t>
  </si>
  <si>
    <t>ALVENARIAS, DIVISORIAS</t>
  </si>
  <si>
    <t>3.9.1</t>
  </si>
  <si>
    <t>FIXAÇÃO (ENCUNHAMENTO) DE ALVENARIA DE VEDAÇÃO COM ESPUMA DE POLIURETANO EXPANSIVA. AF_03/2016</t>
  </si>
  <si>
    <t>R$ 14,62</t>
  </si>
  <si>
    <t>3.9.2</t>
  </si>
  <si>
    <t>ALVENARIA DE VEDAÇÃO DE BLOCOS CERÂMICOS FURADOS NA VERTICAL DE 9X19X39 CM (ESPESSURA 9 CM) E ARGAMASSA DE ASSENTAMENTO COM PREPARO EM BETONEIRA. AF_12/2021</t>
  </si>
  <si>
    <t>R$ 68,31</t>
  </si>
  <si>
    <t>3.9.3</t>
  </si>
  <si>
    <t>ALVENARIA DE VEDAÇÃO DE BLOCOS VAZADOS DE CONCRETO DE 14X19X39 CM (ESPESSURA 14 CM)  E ARGAMASSA DE ASSENTAMENTO COM PREPARO EM BETONEIRA. AF_12/2021</t>
  </si>
  <si>
    <t>R$ 110,28</t>
  </si>
  <si>
    <t>3.9.4</t>
  </si>
  <si>
    <t>PAREDE COM SISTEMA EM CHAPAS DE GESSO PARA DRYWALL, USO INTERNO, COM DUAS FACES SIMPLES E ESTRUTURA METÁLICA COM GUIAS SIMPLES, SEM VÃOS. AF_07/2023_PS</t>
  </si>
  <si>
    <t>R$ 100,87</t>
  </si>
  <si>
    <t>3.9.5</t>
  </si>
  <si>
    <t>COMP. 1</t>
  </si>
  <si>
    <t>COMPOSIÇÃO</t>
  </si>
  <si>
    <t>PAREDE COM SISTEMA EM CHAPAS DE GESSO PARA DRYWALL, RESISTENTE À UMIDADE, COM DUAS FACES SIMPLES E ESTRUTURA METÁLICA COM GUIAS SIMPLES, SEM VÃOS</t>
  </si>
  <si>
    <t>R$ 114,69</t>
  </si>
  <si>
    <t>3.9.6</t>
  </si>
  <si>
    <t>COMP. 2</t>
  </si>
  <si>
    <t>INSTALAÇÃO DE ISOLAMENTO COM LÃ DE ROCHA EM PAREDE DRYWALL</t>
  </si>
  <si>
    <t>R$ 28,35</t>
  </si>
  <si>
    <t>3.10</t>
  </si>
  <si>
    <t>REVESTIMENTO DE PAREDE, TETO E PISOS</t>
  </si>
  <si>
    <t>3.10.1</t>
  </si>
  <si>
    <t>CHAPISCO APLICADO EM ALVENARIA (COM PRESENÇA DE VÃOS) E ESTRUTURAS DE CONCRETO DE FACHADA, COM COLHER DE PEDREIRO. ARGAMASSA TRAÇO 1:3 COM PREPARO EM BETONEIRA 400L. AF_10/2022</t>
  </si>
  <si>
    <t>R$ 10,59</t>
  </si>
  <si>
    <t>3.10.2</t>
  </si>
  <si>
    <t>EMBOÇO OU MASSA ÚNICA EM ARGAMASSA TRAÇO 1:2:8, PREPARO MECÂNICA COM BETONEIRA 400 L, APLICADA MANUALMENTE EM PANOS DE FACHADA COM PRESENÇA DE VÃOS, ESPESSURA DE 25 MM, ACESSO POR ANDAIME. AF_08/2022</t>
  </si>
  <si>
    <t>R$ 65,35</t>
  </si>
  <si>
    <t>3.10.3</t>
  </si>
  <si>
    <t>EMBOÇO, PARA RECEBIMENTO DE CERÂMICA, EM ARGAMASSA TRAÇO 1:2:8, PREPARO MECÂNICO COM BETONEIRA 400L, APLICADO MANUALMENTE EM FACES INTERNAS DE PAREDES, PARA AMBIENTE COM ÁREA  MAIOR QUE 10M2, ESPESSURA DE 20MM, COM EXECUÇÃO DE TALISCAS. AF_06/2014</t>
  </si>
  <si>
    <t>R$ 40,48</t>
  </si>
  <si>
    <t>3.10.4</t>
  </si>
  <si>
    <t>REVESTIMENTO CERÂMICO PARA PAREDES INTERNAS COM PLACAS TIPO ESMALTADA EXTRA  DE DIMENSÕES 33X45 CM APLICADAS NA ALTURA INTEIRA DAS PAREDES. AF_02/2023_PE</t>
  </si>
  <si>
    <t>R$ 77,68</t>
  </si>
  <si>
    <t>3.10.5</t>
  </si>
  <si>
    <t>REVESTIMENTO DE FACHADA OU AREAS INT.C/PAINEL ALUM.COMPOSTO,SENDO DUAS LAMINAS ALUM.C/0,3MM ESP.,PINTURA PVDF (FLUOR CARBONO) KYNNAR 500,NO SISTEMA COIL COATING,ESP.DO COMPOSTO DE4MM,PINTURA PROTEGIDA POR FILME HAVY DUTY NAS FACES PINTADAS,NUCLEO EM POLIETILENO DE BAIXA DENSIDADE (RIGIDO),INCL.SUBESTRUTURA DE ALUM.E DEMAIS INSUMOS NECES.A COLOC.FORN.COLOC.</t>
  </si>
  <si>
    <t>R$ 669,50</t>
  </si>
  <si>
    <t>3.10.6</t>
  </si>
  <si>
    <t>FORRO DE FIBRA MINERAL EM PLACAS DE 1250 X 625 MM, E = 15 MM, BORDA RETA, COM PINTURA ANTIMOFO, APOIADO EM PERFIL DE ACO GALVANIZADO COM 24 MM DE BASE - INSTALADO</t>
  </si>
  <si>
    <t>R$ 117,96</t>
  </si>
  <si>
    <t>3.10.7</t>
  </si>
  <si>
    <t>CONTRAPISO EM ARGAMASSA TRAÇO 1:4 (CIMENTO E AREIA), PREPARO MECÂNICO COM BETONEIRA 400 L, APLICADO EM ÁREAS SECAS SOBRE LAJE, ADERIDO, ACABAMENTO NÃO REFORÇADO, ESPESSURA 3CM. AF_07/2021</t>
  </si>
  <si>
    <t>R$ 43,40</t>
  </si>
  <si>
    <t>3.10.8</t>
  </si>
  <si>
    <t>CONTRAPISO EM ARGAMASSA TRAÇO 1:4 (CIMENTO E AREIA), PREPARO MECÂNICO COM BETONEIRA 400 L, APLICADO EM ÁREAS MOLHADAS SOBRE LAJE, ADERIDO, ACABAMENTO NÃO REFORÇADO, ESPESSURA 3CM. AF_07/2021</t>
  </si>
  <si>
    <t>R$ 60,99</t>
  </si>
  <si>
    <t>3.10.9</t>
  </si>
  <si>
    <t>REVESTIMENTO CERÂMICO PARA PISO COM PLACAS TIPO PORCELANATO DE DIMENSÕES 60X60 CM APLICADA EM AMBIENTES DE ÁREA MAIOR QUE 10 M². AF_02/2023_PE</t>
  </si>
  <si>
    <t>R$ 119,96</t>
  </si>
  <si>
    <t>COMP. 3</t>
  </si>
  <si>
    <t>REVESTIMENTO DE FACHADA EXTERNA, COM PEDRA DO PEDRA GRANITO BRANCO CEARÁ, ACABAMENTO LEVIGADO, FIXADO COM INSERTES EM AÇO ÍNOX</t>
  </si>
  <si>
    <t>R$ 1.899,73</t>
  </si>
  <si>
    <t>COMP. 4</t>
  </si>
  <si>
    <t>REVESTIMENTO PORCELANATO, PARA PAREDES EXTERNAS DE FACHADA, PLACAS DE 60 X 120 CM, ALINHADAS A PRUMO</t>
  </si>
  <si>
    <t>R$ 226,44</t>
  </si>
  <si>
    <t>COMP. 5</t>
  </si>
  <si>
    <t>RODAPÉ CERÂMICO DE 10CM DE ALTURA COM PLACAS TIPO PORCELANATO, COMPRIMENTO 60CM</t>
  </si>
  <si>
    <t>R$ 25,44</t>
  </si>
  <si>
    <t>PISO EM GRANITO APLICADO EM CALÇADAS OU PISOS EXTERNOS. AF_05/2020</t>
  </si>
  <si>
    <t>R$ 598,07</t>
  </si>
  <si>
    <t>COMP. 6</t>
  </si>
  <si>
    <t>PEITORIL EM GRANITO, COM DOIS NÍVEIS, L = 20CM E L=8CM, ASSENTADO COM ARGAMASSA 1:6 COM ADITIVO</t>
  </si>
  <si>
    <t>R$ 332,68</t>
  </si>
  <si>
    <t>SOLEIRA EM GRANITO, LARGURA 15 CM, ESPESSURA 2,0 CM. AF_09/2020</t>
  </si>
  <si>
    <t>R$ 151,26</t>
  </si>
  <si>
    <t>PISO PODOTÁTIL DE ALERTA OU DIRECIONAL, DE CONCRETO, ASSENTADO SOBRE ARGAMASSA. AF_05/2023</t>
  </si>
  <si>
    <t>R$ 177,31</t>
  </si>
  <si>
    <t>PISO TATIL DE ALERTA OU DIRECIONAL DE BORRACHA, PRETO, 25 X 25 CM, E = 5 MM, PARA COLA</t>
  </si>
  <si>
    <t>R$ 274,64</t>
  </si>
  <si>
    <t>CHAPIM SOBRE MUROS LINEARES, EM GRANITO OU MÁRMORE, L = 25 CM, ASSENTADO COM ARGAMASSA 1:6 COM ADITIVO. AF_11/2020</t>
  </si>
  <si>
    <t>R$ 202,70</t>
  </si>
  <si>
    <t>3.11</t>
  </si>
  <si>
    <t>ESQUADRIAS DE MADEIRA, SERRALHERIA, FERRAGENS E VIDRACARIA</t>
  </si>
  <si>
    <t>3.11.1</t>
  </si>
  <si>
    <t>KIT DE PORTA-PRONTA DE MADEIRA EM ACABAMENTO MELAMÍNICO BRANCO, FOLHA LEVE OU MÉDIA, 70X210CM, EXCLUSIVE FECHADURA, FIXAÇÃO COM PREENCHIMENTO PARCIAL DE ESPUMA EXPANSIVA - FORNECIMENTO E INSTALAÇÃO. AF_12/2019</t>
  </si>
  <si>
    <t>R$ 979,73</t>
  </si>
  <si>
    <t>3.11.2</t>
  </si>
  <si>
    <t>KIT DE PORTA-PRONTA DE MADEIRA EM ACABAMENTO MELAMÍNICO BRANCO, FOLHA LEVE OU MÉDIA, 80X210CM, EXCLUSIVE FECHADURA, FIXAÇÃO COM PREENCHIMENTO PARCIAL DE ESPUMA EXPANSIVA - FORNECIMENTO E INSTALAÇÃO. AF_12/2019</t>
  </si>
  <si>
    <t>R$ 1.011,07</t>
  </si>
  <si>
    <t>3.11.3</t>
  </si>
  <si>
    <t>KIT DE PORTA-PRONTA DE MADEIRA EM ACABAMENTO MELAMÍNICO BRANCO, FOLHA PESADA OU SUPERPESADA, 90X210CM, FIXAÇÃO COM PREENCHIMENTO TOTAL DE ESPUMA EXPANSIVA - FORNECIMENTO E INSTALAÇÃO. AF_12/2019</t>
  </si>
  <si>
    <t>R$ 1.251,21</t>
  </si>
  <si>
    <t>3.11.4</t>
  </si>
  <si>
    <t>FECHADURA DE EMBUTIR COM CILINDRO, EXTERNA, COMPLETA, ACABAMENTO PADRÃO MÉDIO, INCLUSO EXECUÇÃO DE FURO - FORNECIMENTO E INSTALAÇÃO. AF_12/2019</t>
  </si>
  <si>
    <t>R$ 216,42</t>
  </si>
  <si>
    <t>3.11.5</t>
  </si>
  <si>
    <t>FECHADURA DE EMBUTIR PARA PORTA DE BANHEIRO, COMPLETA, ACABAMENTO PADRÃO MÉDIO, INCLUSO EXECUÇÃO DE FURO - FORNECIMENTO E INSTALAÇÃO. AF_12/2019</t>
  </si>
  <si>
    <t>R$ 188,05</t>
  </si>
  <si>
    <t>3.11.6</t>
  </si>
  <si>
    <t>PROTECAO PARA PORTA EM ACO INOX ESCOVADO,CHAPA N°14,COM 30CMDE ALTURA.FORNECIMENTO E COLOCACAO</t>
  </si>
  <si>
    <t>R$ 55,29</t>
  </si>
  <si>
    <t>3.11.7</t>
  </si>
  <si>
    <t>JANELA DE ALUMÍNIO DE CORRER COM 4 FOLHAS PARA VIDROS, COM VIDROS, BATENTE, ACABAMENTO COM ACETATO OU BRILHANTE E FERRAGENS. EXCLUSIVE ALIZAR E CONTRAMARCO. FORNECIMENTO E INSTALAÇÃO. AF_12/2019</t>
  </si>
  <si>
    <t>R$ 609,12</t>
  </si>
  <si>
    <t>3.11.8</t>
  </si>
  <si>
    <t>JANELA DE ALUMÍNIO DE CORRER COM 2 FOLHAS PARA VIDROS, COM VIDROS, BATENTE, ACABAMENTO COM ACETATO OU BRILHANTE E FERRAGENS. EXCLUSIVE ALIZAR E CONTRAMARCO. FORNECIMENTO E INSTALAÇÃO. AF_12/2019</t>
  </si>
  <si>
    <t>R$ 545,21</t>
  </si>
  <si>
    <t>3.11.9</t>
  </si>
  <si>
    <t>JANELA DE ALUMINIO ANODIZADO AO NATURAL,TIPO MAXIM-AR,COM 1PAINEL DESLIZANTE PROJETANTE,PROVIDA DE HASTE DE COMANDO,EMPERFIS SERIE 28.FORNECIMENTO E COLOCACAO</t>
  </si>
  <si>
    <t>R$ 1.027,34</t>
  </si>
  <si>
    <t>CONTRAMARCO DE ALUMÍNIO, FIXAÇÃO COM PARAFUSO - FORNECIMENTO E INSTALAÇÃO. AF_12/2019</t>
  </si>
  <si>
    <t>R$ 39,21</t>
  </si>
  <si>
    <t>PORTA DE FERRO, DE ABRIR, TIPO GRADE COM CHAPA, COM GUARNIÇÕES. AF_12/2019</t>
  </si>
  <si>
    <t>R$ 740,48</t>
  </si>
  <si>
    <t>CORRIMAO DUPLO EM TUBO DE ACO INOX COM DIAMETRO DE 1.1/2",BARRA SUPERIOR COM ALTURA DE 92CM E BARRA INFERIOR COM ALTURADE 70CM,FIXADO EM MONTANTES DE ACO INOX COM DIAMETRO DE 1.1/2",CONFORME ABNT NBR 9050 PARA ACESSIBILIDADE.FORNECIMENTO ECOLOCACAO</t>
  </si>
  <si>
    <t>R$ 502,26</t>
  </si>
  <si>
    <t>GRADIL EM FERRO FIXADO EM VÃOS DE JANELAS, FORMADO POR BARRAS CHATAS DE 25X4,8 MM. AF_04/2019</t>
  </si>
  <si>
    <t>R$ 804,84</t>
  </si>
  <si>
    <t>VIDRO TEMPERADO INCOLOR,10MM DE ESPESSURA,PARA PORTAS OU PAINEIS FIXOS,EXCLUSIVE FERRAGENS.FORNECIMENTO E COLOCACAO</t>
  </si>
  <si>
    <t>R$ 566,50</t>
  </si>
  <si>
    <t>VIDRO LAMINADO,COM ESPESSURA DE 10MM.FORNECIMENTO E COLOCACAO</t>
  </si>
  <si>
    <t>R$ 644,64</t>
  </si>
  <si>
    <t>FERRAGENS PARA PAINEIS FIXOS DE VIDRO TEMPERADO DE 10MM(CONJUNTO COMPLETO),CONSTANDO DE FORNECIMENTO SEM COLOCACAO(ESTAINCLUIDA NO FORNECIMENTO E COLOCACAO DO VIDRO)</t>
  </si>
  <si>
    <t>R$ 180,00</t>
  </si>
  <si>
    <t>CAIXILHO FIXO DE ALUMINIO ANODIZADO AO NATURAL,SERIE 28,PARAVIDRO.FORNECIMENTO E COLOCACAO</t>
  </si>
  <si>
    <t>R$ 427,67</t>
  </si>
  <si>
    <t>PELICULA REFLETIVA DE CONTROLE SOLAR.FORNECIMENTO E COLOCACAO</t>
  </si>
  <si>
    <t>R$ 19,45</t>
  </si>
  <si>
    <t>PUXADOR TUBULAR,EM ZAMAK CROMADO.FORNECIMENTO</t>
  </si>
  <si>
    <t>R$ 24,62</t>
  </si>
  <si>
    <t>COMP. 7</t>
  </si>
  <si>
    <t>PORTA DE ALUMINIO ANODIZADO PRETO, DE CORRER UMA FOLHA, 1,20X2,10M, AUTOMÁTICA, EM PERFIS SERIE 30,C/CONTRAMARCO, ACABAMENTO PRETO, FECHAMENTO EM VIDRO LAMINADO, INCLUINDO SENSORES, FORNECIMENTO E COLOCACAO</t>
  </si>
  <si>
    <t>R$ 22.592,31</t>
  </si>
  <si>
    <t>PORTA DE ABRIR COM MOLA HIDRÁULICA, EM VIDRO TEMPERADO, 90X210 CM, ESPESSURA 10 MM, INCLUSIVE ACESSÓRIOS. AF_01/2021</t>
  </si>
  <si>
    <t>R$ 2.514,96</t>
  </si>
  <si>
    <t>ESPELHO CRISTAL E = 4 MM</t>
  </si>
  <si>
    <t>FECHADURA DE SOBREPOR PARA PORTAO, EM ACO INOX COM ACABAMENTO CROMADO, CAIXA DE 100 MM, INCLUINDO CHAVE TIPO CILINDRO</t>
  </si>
  <si>
    <t>R$ 69,76</t>
  </si>
  <si>
    <t>COMP. 8</t>
  </si>
  <si>
    <t>RODAMEIO EM MADEIRA, MDF, COR IMBUIA, ALTURA 20CM, FIXADO COM COLA E PARAFUSOS</t>
  </si>
  <si>
    <t>R$ 80,56</t>
  </si>
  <si>
    <t>PERSIANA VERTICAL EM PVC,LAMINA COM LARGURA DE 89MM.FORNECIMENTO E COLOCACAO</t>
  </si>
  <si>
    <t>R$ 251,78</t>
  </si>
  <si>
    <t>ESCADA DE MARINHEIRO,COM LARGURA DE 0,40M,EXECUTADA EM BARRAS DE FERRO DE 1.1/2"X1/4",SENDO OS DEGRAUS EM FERRO REDONDODE 5/8",ESPACADOS DE 30CM.FORNECIMENTO E COLOCACAO</t>
  </si>
  <si>
    <t>R$ 560,55</t>
  </si>
  <si>
    <t>COMP. 9</t>
  </si>
  <si>
    <t>R$ 375,95</t>
  </si>
  <si>
    <t>COMP. 10</t>
  </si>
  <si>
    <t>PAINEL DE MDF E=18MM, COR CARVALHO NATURAL, FIXADO EM PAREDE COM PARAFUSO</t>
  </si>
  <si>
    <t>R$ 437,29</t>
  </si>
  <si>
    <t>COMP. 11</t>
  </si>
  <si>
    <t>TOTEM DE ACM, CONFORME PROJETO, INCLUINDO ESTRUTURA INTERNA DE SUPORTE E FIXAÇÃO EM BASE DE CONCRETO</t>
  </si>
  <si>
    <t>R$ 9.284,43</t>
  </si>
  <si>
    <t>3.12</t>
  </si>
  <si>
    <t>INSTALAÇÕES HIDROSSANITÁRIAS</t>
  </si>
  <si>
    <t>3.12.1</t>
  </si>
  <si>
    <t>ABRIGO PARA HIDROMETRO DE 1/2" OU 3/4",NAS DIMENSOES DE (0,45X0,12X0,42)M,EMBUTIDO NO MURO,REVESTIDO COM ARGAMASSA DE CIMENTO E SAIBRO,NO TRACO 1:6,COM FUNDO DE CONCRETO NO  TRACO 1:3 E ESPESSURA 3CM,PORTA DE (46X43)CM EM GRADE CONFECCIONADAEM FERRO CHATO DE 1/2" COM ESPESSURA DE 1/8" E CADEADO DE 30MM,CONFORME PROJETO Nº 2089/EMOP</t>
  </si>
  <si>
    <t>R$ 566,73</t>
  </si>
  <si>
    <t>3.12.2</t>
  </si>
  <si>
    <t>ABRIGO PARA BOMBA,NAS DIMENSOES DE (1,20X0,60X0,80)M,EM ALVENARIA DE TIJOLOS FURADOS DE (10X20X20)CM,PAREDES DE MEIA VEZ,RESTIDAS COM ARGAMASSA DE CIMENTO E SAIBRO,NO TRACO 1:6,COMFUNDO DE CONCRETO E TAMPA DE CONCRETO ARMADO,PORTA DE (100X60)CM EM CHAPA DE FERRO Nº16 E CADEADO DE 30MM,CONFORME PROJETO Nº2799/EMOP</t>
  </si>
  <si>
    <t>R$ 1.252,75</t>
  </si>
  <si>
    <t>3.12.3</t>
  </si>
  <si>
    <t>HIDROMETRO UNIJATO / MEDIDOR DE AGUA, DN 3/4", VAZAO MAXIMA DE 5 M3/H, PARA AGUA POTAVEL FRIA, RELOJOARIA PLANA, CLASSE B, HORIZONTAL (SEM CONEXOES)0,</t>
  </si>
  <si>
    <t>R$ 337,36</t>
  </si>
  <si>
    <t>3.12.4</t>
  </si>
  <si>
    <t>KIT CAVALETE PARA MEDIÇÃO DE ÁGUA - ENTRADA PRINCIPAL, EM PVC SOLDÁVEL DN 25 (¾")   FORNECIMENTO E INSTALAÇÃO (EXCLUSIVE HIDRÔMETRO). AF_11/2016</t>
  </si>
  <si>
    <t>R$ 262,57</t>
  </si>
  <si>
    <t>3.12.5</t>
  </si>
  <si>
    <t>CAIXA DE GORDURA SIMPLES, CIRCULAR, EM CONCRETO PRÉ-MOLDADO, DIÂMETRO INTERNO = 0,4 M, ALTURA INTERNA = 0,4 M. AF_12/2020</t>
  </si>
  <si>
    <t>R$ 218,69</t>
  </si>
  <si>
    <t>3.12.6</t>
  </si>
  <si>
    <t>POÇO DE INSPEÇÃO CIRCULAR PARA ESGOTO, EM CONCRETO PRÉ- MOLDADO, DIÂMETRO INTERNO = 0,60 M, PROFUNDIDADE = 0,90 M, EXCLUINDO TAMPÃO. AF_12/2020_PA</t>
  </si>
  <si>
    <t>R$ 588,06</t>
  </si>
  <si>
    <t>3.12.7</t>
  </si>
  <si>
    <t>TAMPA CIRCULAR PARA ESGOTO E DRENAGEM, EM FERRO FUNDIDO, DIÂMETRO INTERNO = 0,6 M. AF_12/2020</t>
  </si>
  <si>
    <t>R$ 648,43</t>
  </si>
  <si>
    <t>3.12.8</t>
  </si>
  <si>
    <t>CAIXA SIFONADA, PVC, DN 100 X 100 X 50 MM, JUNTA ELÁSTICA, FORNECIDA E INSTALADA EM RAMAL DE DESCARGA OU EM RAMAL DE ESGOTO SANITÁRIO. AF_08/2022</t>
  </si>
  <si>
    <t>R$ 65,58</t>
  </si>
  <si>
    <t>3.12.9</t>
  </si>
  <si>
    <t>CAIXA SIFONADA, PVC, DN 150 X 185 X 75 MM, JUNTA ELÁSTICA, FORNECIDA E INSTALADA EM RAMAL DE DESCARGA OU EM RAMAL DE ESGOTO SANITÁRIO. AF_08/2022</t>
  </si>
  <si>
    <t>R$ 138,19</t>
  </si>
  <si>
    <t>TUBO PVC, SERIE NORMAL, ESGOTO PREDIAL, DN 40 MM, FORNECIDO E INSTALADO EM RAMAL DE DESCARGA OU RAMAL DE ESGOTO SANITÁRIO. AF_08/2022</t>
  </si>
  <si>
    <t>R$ 28,15</t>
  </si>
  <si>
    <t>TUBO PVC, SERIE NORMAL, ESGOTO PREDIAL, DN 50 MM, FORNECIDO E INSTALADO EM RAMAL DE DESCARGA OU RAMAL DE ESGOTO SANITÁRIO. AF_08/2022</t>
  </si>
  <si>
    <t>R$ 34,80</t>
  </si>
  <si>
    <t>TUBO PVC, SERIE NORMAL, ESGOTO PREDIAL, DN 75 MM, FORNECIDO E INSTALADO EM RAMAL DE DESCARGA OU RAMAL DE ESGOTO SANITÁRIO. AF_08/2022</t>
  </si>
  <si>
    <t>R$ 43,12</t>
  </si>
  <si>
    <t>TUBO PVC, SERIE NORMAL, ESGOTO PREDIAL, DN 100 MM, FORNECIDO E INSTALADO EM RAMAL DE DESCARGA OU RAMAL DE ESGOTO SANITÁRIO. AF_08/2022</t>
  </si>
  <si>
    <t>R$ 48,50</t>
  </si>
  <si>
    <t>TUBO, PVC OCRE, JUNTA ELÁSTICA, DN 150 MM, PARA COLETOR PREDIAL DE ESGOTO. AF_06/2022</t>
  </si>
  <si>
    <t>R$ 109,34</t>
  </si>
  <si>
    <t>CURVA LONGA, 45 GRAUS, PVC OCRE, JUNTA ELÁSTICA, DN 100 MM, PARA COLETOR PREDIAL DE ESGOTO. AF_06/2022</t>
  </si>
  <si>
    <t>R$ 76,95</t>
  </si>
  <si>
    <t>JOELHO 45 GRAUS, PVC, SERIE NORMAL, ESGOTO PREDIAL, DN 100 MM, JUNTA ELÁSTICA, FORNECIDO E INSTALADO EM RAMAL DE DESCARGA OU RAMAL DE ESGOTO SANITÁRIO. AF_08/2022</t>
  </si>
  <si>
    <t>R$ 32,82</t>
  </si>
  <si>
    <t>JOELHO 45 GRAUS, PVC, SERIE NORMAL, ESGOTO PREDIAL, DN 75 MM, JUNTA ELÁSTICA, FORNECIDO E INSTALADO EM RAMAL DE DESCARGA OU RAMAL DE ESGOTO SANITÁRIO. AF_08/2022</t>
  </si>
  <si>
    <t>R$ 27,39</t>
  </si>
  <si>
    <t>JOELHO 45 GRAUS, PVC, SERIE NORMAL, ESGOTO PREDIAL, DN 50 MM, JUNTA ELÁSTICA, FORNECIDO E INSTALADO EM RAMAL DE DESCARGA OU RAMAL DE ESGOTO SANITÁRIO. AF_08/2022</t>
  </si>
  <si>
    <t>R$ 18,64</t>
  </si>
  <si>
    <t>JOELHO 45 GRAUS, PVC, SERIE NORMAL, ESGOTO PREDIAL, DN 40 MM, JUNTA SOLDÁVEL, FORNECIDO E INSTALADO EM RAMAL DE DESCARGA OU RAMAL DE ESGOTO SANITÁRIO. AF_08/2022</t>
  </si>
  <si>
    <t>R$ 13,36</t>
  </si>
  <si>
    <t>CURVA CURTA 90 GRAUS, PVC, SERIE NORMAL, ESGOTO PREDIAL, DN 100 MM, JUNTA ELÁSTICA, FORNECIDO E INSTALADO EM RAMAL DE DESCARGA OU RAMAL DE ESGOTO SANITÁRIO. AF_08/2022</t>
  </si>
  <si>
    <t>R$ 48,27</t>
  </si>
  <si>
    <t>JOELHO 90 GRAUS, PVC, SERIE NORMAL, ESGOTO PREDIAL, DN 100 MM, JUNTA ELÁSTICA, FORNECIDO E INSTALADO EM RAMAL DE DESCARGA OU RAMAL DE ESGOTO SANITÁRIO. AF_08/2022</t>
  </si>
  <si>
    <t>R$ 31,91</t>
  </si>
  <si>
    <t>JOELHO 90 GRAUS, PVC, SERIE NORMAL, ESGOTO PREDIAL, DN 50 MM, JUNTA ELÁSTICA, FORNECIDO E INSTALADO EM RAMAL DE DESCARGA OU RAMAL DE ESGOTO SANITÁRIO. AF_08/2022</t>
  </si>
  <si>
    <t>R$ 17,85</t>
  </si>
  <si>
    <t>CURVA CURTA 90 GRAUS, PVC, SERIE NORMAL, ESGOTO PREDIAL, DN 40 MM, JUNTA SOLDÁVEL, FORNECIDO E INSTALADO EM RAMAL DE DESCARGA OU RAMAL DE ESGOTO SANITÁRIO. AF_08/2022</t>
  </si>
  <si>
    <t>R$ 16,29</t>
  </si>
  <si>
    <t>JOELHO 90 GRAUS, PVC, SERIE NORMAL, ESGOTO PREDIAL, DN 40 MM, JUNTA SOLDÁVEL, FORNECIDO E INSTALADO EM RAMAL DE DESCARGA OU RAMAL DE ESGOTO SANITÁRIO. AF_08/2022</t>
  </si>
  <si>
    <t>R$ 13,11</t>
  </si>
  <si>
    <t>JUNÇÃO DE REDUÇÃO INVERTIDA, PVC, SÉRIE NORMAL, ESGOTO PREDIAL, DN 100 X 50 MM, JUNTA ELÁSTICA, FORNECIDO E INSTALADO EM RAMAL DE DESCARGA OU RAMAL DE ESGOTO SANITÁRIO. AF_08/2022</t>
  </si>
  <si>
    <t>R$ 48,86</t>
  </si>
  <si>
    <t>JUNÇÃO SIMPLES, PVC, SERIE NORMAL, ESGOTO PREDIAL, DN 100 X 100 MM, JUNTA ELÁSTICA, FORNECIDO E INSTALADO EM RAMAL DE DESCARGA OU RAMAL DE ESGOTO SANITÁRIO. AF_08/2022</t>
  </si>
  <si>
    <t>R$ 58,19</t>
  </si>
  <si>
    <t>JUNÇÃO SIMPLES, PVC, SERIE NORMAL, ESGOTO PREDIAL, DN 50 X 50 MM, JUNTA ELÁSTICA, FORNECIDO E INSTALADO EM RAMAL DE DESCARGA OU RAMAL DE ESGOTO SANITÁRIO. AF_08/2022</t>
  </si>
  <si>
    <t>R$ 30,91</t>
  </si>
  <si>
    <t>JUNÇÃO SIMPLES, PVC, SERIE NORMAL, ESGOTO PREDIAL, DN 40 MM, JUNTA SOLDÁVEL, FORNECIDO E INSTALADO EM RAMAL DE DESCARGA OU RAMAL DE ESGOTO SANITÁRIO. AF_08/2022</t>
  </si>
  <si>
    <t>R$ 18,84</t>
  </si>
  <si>
    <t>LUVA SIMPLES, PVC, SERIE NORMAL, ESGOTO PREDIAL, DN 100 MM, JUNTA ELÁSTICA, FORNECIDO E INSTALADO EM RAMAL DE DESCARGA OU RAMAL DE ESGOTO SANITÁRIO. AF_08/2022</t>
  </si>
  <si>
    <t>R$ 21,02</t>
  </si>
  <si>
    <t>LUVA SIMPLES, PVC, SERIE NORMAL, ESGOTO PREDIAL, DN 75 MM, JUNTA ELÁSTICA, FORNECIDO E INSTALADO EM RAMAL DE DESCARGA OU RAMAL DE ESGOTO SANITÁRIO. AF_08/2022</t>
  </si>
  <si>
    <t>R$ 18,34</t>
  </si>
  <si>
    <t>LUVA SIMPLES, PVC, SERIE NORMAL, ESGOTO PREDIAL, DN 50 MM, JUNTA ELÁSTICA, FORNECIDO E INSTALADO EM RAMAL DE DESCARGA OU RAMAL DE ESGOTO SANITÁRIO. AF_08/2022</t>
  </si>
  <si>
    <t>R$ 11,51</t>
  </si>
  <si>
    <t>LUVA SIMPLES, PVC, SERIE NORMAL, ESGOTO PREDIAL, DN 40 MM, JUNTA SOLDÁVEL, FORNECIDO E INSTALADO EM RAMAL DE DESCARGA OU RAMAL DE ESGOTO SANITÁRIO. AF_08/2022</t>
  </si>
  <si>
    <t>R$ 9,55</t>
  </si>
  <si>
    <t>REDUÇÃO EXCÊNTRICA, PVC, SERIE R, ÁGUA PLUVIAL, DN 75 X 50 MM, JUNTA ELÁSTICA, FORNECIDO E INSTALADO EM RAMAL DE ENCAMINHAMENTO. AF_06/2022</t>
  </si>
  <si>
    <t>R$ 20,49</t>
  </si>
  <si>
    <t>TE, PVC, SERIE NORMAL, ESGOTO PREDIAL, DN 100 X 100 MM, JUNTA ELÁSTICA, FORNECIDO E INSTALADO EM RAMAL DE DESCARGA OU RAMAL DE ESGOTO SANITÁRIO. AF_08/2022</t>
  </si>
  <si>
    <t>R$ 49,44</t>
  </si>
  <si>
    <t>TE, PVC, SÉRIE NORMAL, ESGOTO PREDIAL, DN 100 X 50 MM, JUNTA ELÁSTICA, FORNECIDO E INSTALADO EM RAMAL DE DESCARGA OU RAMAL DE ESGOTO SANITÁRIO. AF_08/2022</t>
  </si>
  <si>
    <t>R$ 46,60</t>
  </si>
  <si>
    <t>TUBO PVC, SÉRIE R, ÁGUA PLUVIAL, DN 150 MM, FORNECIDO E INSTALADO EM RAMAL DE ENCAMINHAMENTO. AF_06/2022</t>
  </si>
  <si>
    <t>R$ 84,78</t>
  </si>
  <si>
    <t>TUBO PVC, SÉRIE R, ÁGUA PLUVIAL, DN 100 MM, FORNECIDO E INSTALADO EM RAMAL DE ENCAMINHAMENTO. AF_06/2022</t>
  </si>
  <si>
    <t>R$ 60,07</t>
  </si>
  <si>
    <t>TUBO PVC, SÉRIE R, ÁGUA PLUVIAL, DN 75 MM, FORNECIDO E INSTALADO EM RAMAL DE ENCAMINHAMENTO. AF_06/2022</t>
  </si>
  <si>
    <t>R$ 46,98</t>
  </si>
  <si>
    <t>TUBO, PVC, SOLDÁVEL, DN 32 MM, INSTALADO EM DRENO DE AR CONDICIONADO - FORNECIMENTO E INSTALAÇÃO. AF_08/2022</t>
  </si>
  <si>
    <t>R$ 29,87</t>
  </si>
  <si>
    <t>JOELHO 45 GRAUS, PVC, SERIE R, ÁGUA PLUVIAL, DN 150 MM, JUNTA ELÁSTICA, FORNECIDO E INSTALADO EM RAMAL DE ENCAMINHAMENTO. AF_06/2022</t>
  </si>
  <si>
    <t>R$ 128,28</t>
  </si>
  <si>
    <t>JOELHO 45 GRAUS, PVC, SERIE R, ÁGUA PLUVIAL, DN 100 MM, JUNTA ELÁSTICA, FORNECIDO E INSTALADO EM RAMAL DE ENCAMINHAMENTO. AF_06/2022</t>
  </si>
  <si>
    <t>R$ 41,67</t>
  </si>
  <si>
    <t>JOELHO 45 GRAUS, PVC, SERIE R, ÁGUA PLUVIAL, DN 75 MM, JUNTA ELÁSTICA, FORNECIDO E INSTALADO EM RAMAL DE ENCAMINHAMENTO. AF_06/2022</t>
  </si>
  <si>
    <t>R$ 33,02</t>
  </si>
  <si>
    <t>CURVA 90 GRAUS, PVC, SERIE R, ÁGUA PLUVIAL, DN 100 MM, JUNTA ELÁSTICA, FORNECIDO E INSTALADO EM RAMAL DE ENCAMINHAMENTO. AF_06/2022</t>
  </si>
  <si>
    <t>R$ 58,06</t>
  </si>
  <si>
    <t>JOELHO 90 GRAUS, PVC, SERIE R, ÁGUA PLUVIAL, DN 75 MM, JUNTA ELÁSTICA, FORNECIDO E INSTALADO EM RAMAL DE ENCAMINHAMENTO. AF_06/2022</t>
  </si>
  <si>
    <t>R$ 32,52</t>
  </si>
  <si>
    <t>JUNÇÃO SIMPLES, PVC, SERIE R, ÁGUA PLUVIAL, DN 100 X 75 MM, JUNTA ELÁSTICA, FORNECIDO E INSTALADO EM RAMAL DE ENCAMINHAMENTO. AF_06/2022</t>
  </si>
  <si>
    <t>R$ 100,67</t>
  </si>
  <si>
    <t>TUBO PVC, SERIE NORMAL, ESGOTO PREDIAL, DN 50 MM, FORNECIDO E INSTALADO EM PRUMADA DE ESGOTO SANITÁRIO OU VENTILAÇÃO. AF_08/2022</t>
  </si>
  <si>
    <t>R$ 15,32</t>
  </si>
  <si>
    <t>JOELHO 90 GRAUS, PVC, SERIE NORMAL, ESGOTO PREDIAL, DN 50 MM, JUNTA ELÁSTICA, FORNECIDO E INSTALADO EM PRUMADA DE ESGOTO SANITÁRIO OU VENTILAÇÃO. AF_08/2022</t>
  </si>
  <si>
    <t>R$ 10,55</t>
  </si>
  <si>
    <t>JOELHO 45 GRAUS, PVC, SERIE NORMAL, ESGOTO PREDIAL, DN 50 MM, JUNTA ELÁSTICA, FORNECIDO E INSTALADO EM PRUMADA DE ESGOTO SANITÁRIO OU VENTILAÇÃO. AF_08/2022</t>
  </si>
  <si>
    <t>R$ 11,34</t>
  </si>
  <si>
    <t>JUNÇÃO SIMPLES, PVC, SERIE NORMAL, ESGOTO PREDIAL, DN 50 X 50 MM, JUNTA ELÁSTICA, FORNECIDO E INSTALADO EM PRUMADA DE ESGOTO SANITÁRIO OU VENTILAÇÃO. AF_08/2022</t>
  </si>
  <si>
    <t>R$ 21,17</t>
  </si>
  <si>
    <t>JUNÇÃO DE REDUÇÃO INVERTIDA, PVC, SÉRIE NORMAL, ESGOTO PREDIAL, DN 75 X 50 MM, JUNTA ELÁSTICA, FORNECIDO E INSTALADO EM PRUMADA DE ESGOTO SANITÁRIO OU VENTILAÇÃO. AF_08/2022</t>
  </si>
  <si>
    <t>R$ 33,34</t>
  </si>
  <si>
    <t>TERMINAL DE VENTILAÇÃO, PVC, SÉRIE NORMAL, ESGOTO PREDIAL, DN 50 MM, JUNTA SOLDÁVEL, FORNECIDO E INSTALADO EM PRUMADA DE ESGOTO SANITÁRIO OU VENTILAÇÃO. AF_08/2022</t>
  </si>
  <si>
    <t>R$ 12,11</t>
  </si>
  <si>
    <t>TE, PVC, SERIE NORMAL, ESGOTO PREDIAL, DN 50 X 50 MM, JUNTA ELÁSTICA, FORNECIDO E INSTALADO EM PRUMADA DE ESGOTO SANITÁRIO OU VENTILAÇÃO. AF_08/2022</t>
  </si>
  <si>
    <t>R$ 18,61</t>
  </si>
  <si>
    <t>RALO DE COBERTURA SEMI-ESFERICO(TIPO ABACAXI),COM 4".FORNECIMENTO E COLOCACAO</t>
  </si>
  <si>
    <t>R$ 40,93</t>
  </si>
  <si>
    <t>CAIXA COM GRELHA SIMPLES RETANGULAR, EM ALVENARIA COM BLOCOS DE CONCRETO, DIMENSÕES INTERNAS: 0,5X1X1 M. AF_12/2020</t>
  </si>
  <si>
    <t>R$ 1.635,67</t>
  </si>
  <si>
    <t>TUBO, PVC, SOLDÁVEL, DN 50MM, INSTALADO EM RAMAL DE DISTRIBUIÇÃO DE ÁGUA - FORNECIMENTO E INSTALAÇÃO. AF_06/2022</t>
  </si>
  <si>
    <t>R$ 37,13</t>
  </si>
  <si>
    <t>TUBO, PVC, SOLDÁVEL, DN 32MM, INSTALADO EM RAMAL OU SUB-RAMAL DE ÁGUA - FORNECIMENTO E INSTALAÇÃO. AF_06/2022</t>
  </si>
  <si>
    <t>R$ 42,71</t>
  </si>
  <si>
    <t>TUBO, PVC, SOLDÁVEL, DN 25MM, INSTALADO EM RAMAL OU SUB-RAMAL DE ÁGUA - FORNECIMENTO E INSTALAÇÃO. AF_06/2022</t>
  </si>
  <si>
    <t>R$ 31,85</t>
  </si>
  <si>
    <t>REGISTRO DE ESFERA, PVC, ROSCÁVEL, COM VOLANTE, 3/4" - FORNECIMENTO E INSTALAÇÃO. AF_08/2021</t>
  </si>
  <si>
    <t>R$ 40,07</t>
  </si>
  <si>
    <t>REGISTRO DE ESFERA, PVC, SOLDÁVEL, COM VOLANTE, DN  32 MM - FORNECIMENTO E INSTALAÇÃO. AF_08/2021</t>
  </si>
  <si>
    <t>R$ 59,03</t>
  </si>
  <si>
    <t>REGISTRO DE ESFERA, PVC, SOLDÁVEL, COM VOLANTE, DN  50 MM - FORNECIMENTO E INSTALAÇÃO. AF_08/2021</t>
  </si>
  <si>
    <t>R$ 82,56</t>
  </si>
  <si>
    <t>REGISTRO DE GAVETA BRUTO, LATÃO, ROSCÁVEL, 3/4", COM ACABAMENTO E CANOPLA CROMADOS - FORNECIMENTO E INSTALAÇÃO. AF_08/2021</t>
  </si>
  <si>
    <t>R$ 74,67</t>
  </si>
  <si>
    <t>JOELHO 45 GRAUS, PVC, SOLDÁVEL, DN 32MM, INSTALADO EM RAMAL OU SUB-RAMAL DE ÁGUA - FORNECIMENTO E INSTALAÇÃO. AF_06/2022</t>
  </si>
  <si>
    <t>R$ 19,01</t>
  </si>
  <si>
    <t>JOELHO 45 GRAUS, PVC, SOLDÁVEL, DN 32 MM, INSTALADO EM DRENO DE AR CONDICIONADO - FORNECIMENTO E INSTALAÇÃO. AF_08/2022</t>
  </si>
  <si>
    <t>R$ 14,50</t>
  </si>
  <si>
    <t>JOELHO 90 GRAUS, PVC, SOLDÁVEL, DN 50MM, INSTALADO EM RAMAL DE DISTRIBUIÇÃO DE ÁGUA - FORNECIMENTO E INSTALAÇÃO. AF_06/2022</t>
  </si>
  <si>
    <t>R$ 24,73</t>
  </si>
  <si>
    <t>JOELHO 90 GRAUS, PVC, SOLDÁVEL, DN 32MM, INSTALADO EM RAMAL OU SUB-RAMAL DE ÁGUA - FORNECIMENTO E INSTALAÇÃO. AF_06/2022</t>
  </si>
  <si>
    <t>R$ 17,08</t>
  </si>
  <si>
    <t>JOELHO 90 GRAUS, PVC, SOLDÁVEL, DN 32 MM, INSTALADO EM DRENO DE AR CONDICIONADO - FORNECIMENTO E INSTALAÇÃO. AF_08/2022</t>
  </si>
  <si>
    <t>R$ 12,57</t>
  </si>
  <si>
    <t>CURVA 90 GRAUS, PVC, SOLDÁVEL, DN 32MM, INSTALADO EM RAMAL OU SUB-RAMAL DE ÁGUA - FORNECIMENTO E INSTALAÇÃO. AF_06/2022</t>
  </si>
  <si>
    <t>R$ 21,61</t>
  </si>
  <si>
    <t>JOELHO 90 GRAUS, PVC, SOLDÁVEL, DN 25MM, INSTALADO EM RAMAL OU SUB-RAMAL DE ÁGUA - FORNECIMENTO E INSTALAÇÃO. AF_06/2022</t>
  </si>
  <si>
    <t>R$ 12,70</t>
  </si>
  <si>
    <t>JOELHO 45 GRAUS, PVC, SOLDÁVEL, DN 25MM, INSTALADO EM RAMAL OU SUB-RAMAL DE ÁGUA - FORNECIMENTO E INSTALAÇÃO. AF_06/2022</t>
  </si>
  <si>
    <t>R$ 13,57</t>
  </si>
  <si>
    <t>LUVA, PVC, SOLDÁVEL, DN 50MM, INSTALADO EM RAMAL DE DISTRIBUIÇÃO DE ÁGUA - FORNECIMENTO E INSTALAÇÃO. AF_06/2022</t>
  </si>
  <si>
    <t>R$ 18,63</t>
  </si>
  <si>
    <t>LUVA DE CORRER, PVC, SOLDÁVEL, DN 50MM, INSTALADO EM RAMAL DE DISTRIBUIÇÃO DE ÁGUA - FORNECIMENTO E INSTALAÇÃO. AF_06/2022</t>
  </si>
  <si>
    <t>R$ 45,84</t>
  </si>
  <si>
    <t>LUVA, PVC, SOLDÁVEL, DN 32MM, INSTALADO EM RAMAL OU SUB-RAMAL DE ÁGUA - FORNECIMENTO E INSTALAÇÃO. AF_06/2022</t>
  </si>
  <si>
    <t>R$ 12,35</t>
  </si>
  <si>
    <t>LUVA, PVC, SOLDÁVEL, DN 25MM, INSTALADO EM RAMAL OU SUB-RAMAL DE ÁGUA - FORNECIMENTO E INSTALAÇÃO. AF_06/2022</t>
  </si>
  <si>
    <t>R$ 9,23</t>
  </si>
  <si>
    <t>LUVA COM REDUÇÃO, EM AÇO, CONEXÃO SOLDADA, DN 40  X 32 MM (1 1/2" X 1 1/4"), INSTALADO EM REDE DE ALIMENTAÇÃO PARA HIDRANTE - FORNECIMENTO E INSTALAÇÃO. AF_10/2020</t>
  </si>
  <si>
    <t>R$ 86,22</t>
  </si>
  <si>
    <t>TE, PVC, SOLDÁVEL, DN 50MM, INSTALADO EM RAMAL DE DISTRIBUIÇÃO DE ÁGUA - FORNECIMENTO E INSTALAÇÃO. AF_06/2022</t>
  </si>
  <si>
    <t>R$ 36,82</t>
  </si>
  <si>
    <t>TE, PVC, SOLDÁVEL, DN 32MM, INSTALADO EM RAMAL OU SUB-RAMAL DE ÁGUA - FORNECIMENTO E INSTALAÇÃO. AF_06/2022</t>
  </si>
  <si>
    <t>R$ 23,64</t>
  </si>
  <si>
    <t>TE, PVC, SOLDÁVEL, DN 32 MM, INSTALADO EM DRENO DE AR CONDICIONADO - FORNECIMENTO E INSTALAÇÃO. AF_08/2022</t>
  </si>
  <si>
    <t>R$ 17,62</t>
  </si>
  <si>
    <t>TE, PVC, SOLDÁVEL, DN 25MM, INSTALADO EM RAMAL DE DISTRIBUIÇÃO DE ÁGUA - FORNECIMENTO E INSTALAÇÃO. AF_06/2022</t>
  </si>
  <si>
    <t>R$ 15,87</t>
  </si>
  <si>
    <t>TÊ DE REDUÇÃO, PVC, SOLDÁVEL, DN 50MM X 25MM, INSTALADO EM RAMAL DE DISTRIBUIÇÃO DE ÁGUA - FORNECIMENTO E INSTALAÇÃO. AF_06/2022</t>
  </si>
  <si>
    <t>R$ 30,82</t>
  </si>
  <si>
    <t>BUCHA DE REDUÇÃO, LONGA, PVC, SOLDÁVEL, DN 50 X 25 MM, INSTALADO EM RAMAL DE DISTRIBUIÇÃO DE ÁGUA - FORNECIMENTO E INSTALAÇÃO. AF_06/2022</t>
  </si>
  <si>
    <t>R$ 15,41</t>
  </si>
  <si>
    <t>BUCHA DE REDUÇÃO , LONGA, PVC, SOLDÁVEL, DN 50 X 32 MM, INSTALADO EM RAMAL DE DISTRIBUIÇÃO DE ÁGUA - FORNECIMENTO E INSTALAÇÃO. AF_06/2022</t>
  </si>
  <si>
    <t>R$ 17,88</t>
  </si>
  <si>
    <t>LUVA DE REDUÇÃO, PVC, SOLDÁVEL, DN 32MM X 25MM, INSTALADO EM RAMAL DE DISTRIBUIÇÃO DE ÁGUA - FORNECIMENTO E INSTALAÇÃO. AF_06/2022</t>
  </si>
  <si>
    <t>R$ 11,84</t>
  </si>
  <si>
    <t>ADAPTADOR COM FLANGE E ANEL DE VEDAÇÃO, PVC, SOLDÁVEL, DN 50 MM X 1 1/2 , INSTALADO EM RESERVAÇÃO DE ÁGUA DE EDIFICAÇÃO QUE POSSUA RESERVATÓRIO DE FIBRA/FIBROCIMENTO   FORNECIMENTO E INSTALAÇÃO. AF_06/2016</t>
  </si>
  <si>
    <t>R$ 41,29</t>
  </si>
  <si>
    <t>ADAPTADOR COM FLANGE E ANEL DE VEDAÇÃO, PVC, SOLDÁVEL, DN 32 MM X 1 , INSTALADO EM RESERVAÇÃO DE ÁGUA DE EDIFICAÇÃO QUE POSSUA RESERVATÓRIO DE FIBRA/FIBROCIMENTO   FORNECIMENTO E INSTALAÇÃO. AF_06/2016</t>
  </si>
  <si>
    <t>R$ 31,27</t>
  </si>
  <si>
    <t>ADAPTADOR CURTO COM BOLSA E ROSCA PARA REGISTRO, PVC, SOLDÁVEL, DN 25MM X 3/4 , INSTALADO EM RAMAL OU SUB-RAMAL DE ÁGUA - FORNECIMENTO E INSTALAÇÃO. AF_06/2022</t>
  </si>
  <si>
    <t>R$ 8,65</t>
  </si>
  <si>
    <t>R$ 163,43</t>
  </si>
  <si>
    <t>JOELHO 90 GRAUS COM BUCHA DE LATÃO, PVC, SOLDÁVEL, DN 25MM, X 1/2  INSTALADO EM RAMAL OU SUB-RAMAL DE ÁGUA - FORNECIMENTO E INSTALAÇÃO. AF_06/2022</t>
  </si>
  <si>
    <t>R$ 16,26</t>
  </si>
  <si>
    <t>TÊ COM BUCHA DE LATÃO NA BOLSA CENTRAL, PVC, SOLDÁVEL, DN 25MM X 1/2 , INSTALADO EM RAMAL OU SUB-RAMAL DE ÁGUA - FORNECIMENTO E INSTALAÇÃO. AF_06/2022</t>
  </si>
  <si>
    <t>R$ 25,08</t>
  </si>
  <si>
    <t>TÊ COM BUCHA DE LATÃO NA BOLSA CENTRAL, PVC, SOLDÁVEL, DN 25MM X 3/4 , INSTALADO EM RAMAL OU SUB-RAMAL DE ÁGUA - FORNECIMENTO E INSTALAÇÃO. AF_06/2022</t>
  </si>
  <si>
    <t>R$ 27,19</t>
  </si>
  <si>
    <t>FOSSA SEPTICA,DE CAMARA UNICA,TIPO CILINDRICA,DE CONCRETO PRE-MOLDADO,MEDINDO 2000X2000MM.FORNECIMENTO E COLOCACAO</t>
  </si>
  <si>
    <t>R$ 8.695,25</t>
  </si>
  <si>
    <t>FILTRO ANAEROBIO,DE ANEIS DE CONCRETO PRE-MOLDADO,MEDINDO 2000X2000MM.FORNECIMENTO E COLOCACAO</t>
  </si>
  <si>
    <t>R$ 8.708,41</t>
  </si>
  <si>
    <t>RASGO LINEAR MECANIZADO EM ALVENARIA, PARA RAMAIS/ DISTRIBUIÇÃO DE INSTALAÇÕES HIDRÁULICAS, DIÂMETROS MENORES OU IGUAIS A 40 MM. AF_09/2023</t>
  </si>
  <si>
    <t>R$ 8,80</t>
  </si>
  <si>
    <t>R$ 20,14</t>
  </si>
  <si>
    <t>FIXAÇÃO DE TUBOS VERTICAIS DE PVC ÁGUA, PVC ESGOTO, PVC ÁGUA PLUVIAL, CPVC, PPR, COBRE OU AÇO, DIÂMETROS MAIORES QUE 40 MM  E MENORES OU IGUAIS A 75 MM, COM ABRAÇADEIRA METÁLICA RÍGIDA TIPO U PERFIL 2 1/2”  , FIXADA EM PERFILADO EM PAREDE. AF_09/2023_PS</t>
  </si>
  <si>
    <t>R$ 8,70</t>
  </si>
  <si>
    <t>FIXAÇÃO DE TUBOS VERTICAIS DE PVC ÁGUA, PVC ESGOTO, PVC ÁGUA PLUVIAL, CPVC, PPR, COBRE OU AÇO, DIÂMETROS MAIORES QUE 75 MM E MENORES OU IGUAIS A 100 MM, COM ABRAÇADEIRA METÁLICA RÍGIDA TIPO U PERFIL 4” , FIXADA EM PERFILADO EM PAREDE. AF_09/2023_PS</t>
  </si>
  <si>
    <t>R$ 13,53</t>
  </si>
  <si>
    <t>CAIXA PARA BOCA DE LOBO COMBINADA COM GRELHA RETANGULAR, EM ALVENARIA COM BLOCOS DE CONCRETO, DIMENSÕES INTERNAS: 1,3X1X1,2 M. AF_12/2020</t>
  </si>
  <si>
    <t>R$ 2.800,62</t>
  </si>
  <si>
    <t>3.13</t>
  </si>
  <si>
    <t>INSTALAÇÕES ELÉTRICAS E MECÂNICAS</t>
  </si>
  <si>
    <t>3.13.1</t>
  </si>
  <si>
    <t>TUBO EM COBRE FLEXÍVEL, DN 1/4” , COM ISOLAMENTO, INSTALADO EM RAMAL DE ALIMENTAÇÃO DE AR CONDICIONADO COM CONDENSADORA INDIVIDUAL   FORNECIMENTO E INSTALAÇÃO. AF_12/2015</t>
  </si>
  <si>
    <t>R$ 29,20</t>
  </si>
  <si>
    <t>3.13.2</t>
  </si>
  <si>
    <t>TUBO EM COBRE FLEXÍVEL, DN 3/8", COM ISOLAMENTO, INSTALADO EM RAMAL DE ALIMENTAÇÃO DE AR CONDICIONADO COM CONDENSADORA INDIVIDUAL –  FORNECIMENTO E INSTALAÇÃO. AF_12/2015</t>
  </si>
  <si>
    <t>R$ 47,72</t>
  </si>
  <si>
    <t>3.13.3</t>
  </si>
  <si>
    <t>TUBO EM COBRE FLEXÍVEL, DN 1/2", COM ISOLAMENTO, INSTALADO EM RAMAL DE ALIMENTAÇÃO DE AR CONDICIONADO COM CONDENSADORA INDIVIDUAL –  FORNECIMENTO E INSTALAÇÃO. AF_12/2015</t>
  </si>
  <si>
    <t>R$ 60,67</t>
  </si>
  <si>
    <t>3.13.4</t>
  </si>
  <si>
    <t>COMP. 12</t>
  </si>
  <si>
    <t>TUBO DE COBRE FLEXIVEL, D = 7/8 ", E = 0,79 MM, PARA AR- CONDICIONADO/ INSTALACOES GAS RESIDENCIAIS E COMERCIAIS</t>
  </si>
  <si>
    <t>R$ 101,03</t>
  </si>
  <si>
    <t>3.13.5</t>
  </si>
  <si>
    <t>CABO FLEXIVEL PVC 750 V, 4 CONDUTORES DE 4,0 MM2</t>
  </si>
  <si>
    <t>R$ 19,15</t>
  </si>
  <si>
    <t>3.13.6</t>
  </si>
  <si>
    <t>AR CONDICIONADO SPLIT INVERTER, HI-WALL (PAREDE), 9000 BTU/H, CICLO FRIO - FORNECIMENTO E INSTALAÇÃO. AF_11/2021_PE</t>
  </si>
  <si>
    <t>R$ 2.854,75</t>
  </si>
  <si>
    <t>3.13.7</t>
  </si>
  <si>
    <t>AR CONDICIONADO SPLIT INVERTER, HI-WALL (PAREDE), 12000 BTU/H, CICLO FRIO - FORNECIMENTO E INSTALAÇÃO. AF_11/2021_PE</t>
  </si>
  <si>
    <t>R$ 3.168,75</t>
  </si>
  <si>
    <t>3.13.8</t>
  </si>
  <si>
    <t>AR CONDICIONADO SPLIT INVERTER, HI-WALL (PAREDE), 18000 BTU/H, CICLO FRIO - FORNECIMENTO E INSTALAÇÃO. AF_11/2021_PE</t>
  </si>
  <si>
    <t>R$ 4.604,82</t>
  </si>
  <si>
    <t>3.13.9</t>
  </si>
  <si>
    <t>AR CONDICIONADO SPLIT INVERTER, HI-WALL (PAREDE), 24000 BTU/H, CICLO FRIO - FORNECIMENTO E INSTALAÇÃO. AF_11/2021_PE</t>
  </si>
  <si>
    <t>R$ 6.278,36</t>
  </si>
  <si>
    <t>AR CONDICIONADO SPLIT INVERTER, PISO TETO, APRESENTANDO ENTRE 54000 E 58000 BTU/H, CICLO FRIO - FORNECIMENTO E INSTALAÇÃO. AF_11/2021_PE</t>
  </si>
  <si>
    <t>R$ 24.604,70</t>
  </si>
  <si>
    <t>MICRO EXAUSTOR,INCLUSIVE VENEZIANAS,ADAPTADOR E TUBO FLEXIVEL,PARA AMBIENTES ATE 7M3.FORNECIMENTO E COLOCACAO</t>
  </si>
  <si>
    <t>R$ 384,20</t>
  </si>
  <si>
    <t>MICRO EXAUSTOR,INCLUSIVE VENEZIANAS,ADAPTADOR E TUBO FLEXIVEL,PARA AMBIENTES ATE 10M3.FORNECIMENTO E COLOCACAO</t>
  </si>
  <si>
    <t>R$ 482,05</t>
  </si>
  <si>
    <t>COMP. 13</t>
  </si>
  <si>
    <t>R$ 3.167,92</t>
  </si>
  <si>
    <t>DUTO PARA EXAUSTAO DE AR/VENTILACAO,CHAVETADO EM CHAPA DE ACO GALVANIZADO,NAS DIVERSAS BITOLAS,CONFORME ABNT NBR 16401,INCLUSIVE SUPORTES PINTADOS,GRELHAS,DIFUSORES EM ALUMINIO EXTRUDADO E DEMAIS ITENS NECESSARIOS.FORNECIMENTO E COLOCACAO</t>
  </si>
  <si>
    <t>R$ 65,51</t>
  </si>
  <si>
    <t>COMP. 14</t>
  </si>
  <si>
    <t>DUTO FLEXÍVEL ALUMINIZADO CIRCULAR, DN 150MM - FORNECIMENTO E INSTALAÇÃO</t>
  </si>
  <si>
    <t>R$ 83,14</t>
  </si>
  <si>
    <t>CAIXA ENTERRADA ELÉTRICA RETANGULAR, EM CONCRETO PRÉ- MOLDADO, FUNDO COM BRITA, DIMENSÕES INTERNAS: 0,3X0,3X0,3 M. AF_12/2020</t>
  </si>
  <si>
    <t>R$ 169,76</t>
  </si>
  <si>
    <t>ELETRODUTO FLEXÍVEL CORRUGADO, PEAD, DN 90 (3"), PARA REDE ENTERRADA DE DISTRIBUIÇÃO DE ENERGIA ELÉTRICA - FORNECIMENTO E INSTALAÇÃO. AF_12/2021</t>
  </si>
  <si>
    <t>R$ 22,84</t>
  </si>
  <si>
    <t>ELETRODUTO FLEXÍVEL CORRUGADO, PEAD, DN 63 (2"), PARA REDE ENTERRADA DE DISTRIBUIÇÃO DE ENERGIA ELÉTRICA - FORNECIMENTO E INSTALAÇÃO. AF_12/2021</t>
  </si>
  <si>
    <t>ELETRODUTO FLEXÍVEL LISO, PEAD, DN 32 MM (1"), PARA CIRCUITOS TERMINAIS, INSTALADO EM LAJE - FORNECIMENTO E INSTALAÇÃO. AF_03/2023</t>
  </si>
  <si>
    <t>R$ 9,68</t>
  </si>
  <si>
    <t>ELETRODUTO FLEXÍVEL CORRUGADO, PVC, DN 25 MM (3/4"), PARA CIRCUITOS TERMINAIS, INSTALADO EM FORRO - FORNECIMENTO E INSTALAÇÃO. AF_03/2023</t>
  </si>
  <si>
    <t>R$ 22,99</t>
  </si>
  <si>
    <t>ELETRODUTO FLEXÍVEL CORRUGADO, PVC, DN 25 MM (3/4"), PARA CIRCUITOS TERMINAIS, INSTALADO EM PAREDE - FORNECIMENTO E INSTALAÇÃO. AF_03/2023</t>
  </si>
  <si>
    <t>R$ 12,39</t>
  </si>
  <si>
    <t>ELETRODUTO FLEXÍVEL CORRUGADO REFORÇADO, PVC, DN 25 MM (3/4"), PARA CIRCUITOS TERMINAIS, INSTALADO EM LAJE - FORNECIMENTO E INSTALAÇÃO. AF_03/2023</t>
  </si>
  <si>
    <t>R$ 9,53</t>
  </si>
  <si>
    <t>ELETRODUTO RÍGIDO ROSCÁVEL, PVC, DN 60 MM (2"), PARA REDE ENTERRADA DE DISTRIBUIÇÃO DE ENERGIA ELÉTRICA - FORNECIMENTO E INSTALAÇÃO. AF_12/2021</t>
  </si>
  <si>
    <t>R$ 29,61</t>
  </si>
  <si>
    <t>ENTRADA ENERGIA INDIVIDUAL,PADRAO ENEL,MEDICAO DIRETA,REDE AEREA,47KVA E 75KVA,TRIFASICA,INCL.CAIXA POLIMERICA P/MEDICAODIRETA POLIFASICA(ATE 200A)CAIXA POLIMERICA P/DISJUNTOR POLIFASICO(ATE 200A)INTERNA,POLICARBONATO TAMPA TRANSPARENTE,CAIXA INSPECAO,HASTE E CONECTOR ATERRAMENTO,MAT.NECES.EXCL.POSTE,DISJUNTOR E CONDUTORES(ENTR.SAIDA,ATERRAMENTO CONECTORES)</t>
  </si>
  <si>
    <t>R$ 1.173,70</t>
  </si>
  <si>
    <t>POSTE DE CONCRETO,COM SECAO CIRCULAR,COM 5,00M DE COMPRIMENTO E CARGA NOMINAL NO TOPO DE 300KG,INCLUSIVE ESCAVACAO,EXCLUSIVE TRANSPORTE.FORNECIMENTO E COLOCACAO</t>
  </si>
  <si>
    <t>R$ 1.125,20</t>
  </si>
  <si>
    <t>CABO DE COBRE NU 35 MM2 MEIO-DURO</t>
  </si>
  <si>
    <t>R$ 39,10</t>
  </si>
  <si>
    <t>COMP. 15</t>
  </si>
  <si>
    <t>QUADRO DE DISTRIBUIÇÃO DE ENERGIA EM CHAPA DE AÇO GALVANIZADO, DE EMBUTIR, COM BARRAMENTO TRIFÁSICO, PARA 56 DISJUNTORES DIN 225A - FORNECIMENTO E INSTALAÇÃO.</t>
  </si>
  <si>
    <t>R$ 1.028,75</t>
  </si>
  <si>
    <t>QUADRO DE DISTRIBUIÇÃO DE ENERGIA EM CHAPA DE AÇO GALVANIZADO, DE EMBUTIR, COM BARRAMENTO TRIFÁSICO, PARA 40 DISJUNTORES DIN 100A - FORNECIMENTO E INSTALAÇÃO. AF_10/2020</t>
  </si>
  <si>
    <t>R$ 909,74</t>
  </si>
  <si>
    <t>QUADRO DE DISTRIBUIÇÃO DE ENERGIA EM CHAPA DE AÇO GALVANIZADO, DE EMBUTIR, COM BARRAMENTO TRIFÁSICO, PARA 18 DISJUNTORES DIN 100A - FORNECIMENTO E INSTALAÇÃO. AF_10/2020</t>
  </si>
  <si>
    <t>R$ 529,17</t>
  </si>
  <si>
    <t>COMP. 16</t>
  </si>
  <si>
    <t>CHAVE DE TRANSFERÊNCIA, 04 POLOS, 3 POSIÇÕES, 32 A - FORNECIMENTO E INSTALAÇÃO</t>
  </si>
  <si>
    <t>R$ 319,66</t>
  </si>
  <si>
    <t>DISJUNTOR TERMOMAGNÉTICO TRIPOLAR , CORRENTE NOMINAL DE 200A - FORNECIMENTO E INSTALAÇÃO. AF_10/2020</t>
  </si>
  <si>
    <t>R$ 598,55</t>
  </si>
  <si>
    <t>DISJUNTOR TRIPOLAR TIPO DIN, CORRENTE NOMINAL DE 25A - FORNECIMENTO E INSTALAÇÃO. AF_10/2020</t>
  </si>
  <si>
    <t>R$ 73,40</t>
  </si>
  <si>
    <t>DISJUNTOR TRIPOLAR TIPO DIN, CORRENTE NOMINAL DE 32A - FORNECIMENTO E INSTALAÇÃO. AF_10/2020</t>
  </si>
  <si>
    <t>R$ 79,64</t>
  </si>
  <si>
    <t>DISJUNTOR TRIPOLAR TIPO DIN, CORRENTE NOMINAL DE 50A - FORNECIMENTO E INSTALAÇÃO. AF_10/2020</t>
  </si>
  <si>
    <t>R$ 102,52</t>
  </si>
  <si>
    <t>COMP. 17</t>
  </si>
  <si>
    <t>DISJUNTOR TRIPOLAR TIPO DIN, CORRENTE NOMINAL 80A - FORNECIMENTO E INSTALAÇÃO</t>
  </si>
  <si>
    <t>R$ 192,79</t>
  </si>
  <si>
    <t>DISJUNTOR MONOPOLAR TIPO DIN, CORRENTE NOMINAL DE 10A - FORNECIMENTO E INSTALAÇÃO. AF_10/2020</t>
  </si>
  <si>
    <t>R$ 11,42</t>
  </si>
  <si>
    <t>DISJUNTOR MONOPOLAR TIPO DIN, CORRENTE NOMINAL DE 16A - FORNECIMENTO E INSTALAÇÃO. AF_10/2020</t>
  </si>
  <si>
    <t>R$ 12,33</t>
  </si>
  <si>
    <t>DISJUNTOR MONOPOLAR TIPO DIN, CORRENTE NOMINAL DE 25A - FORNECIMENTO E INSTALAÇÃO. AF_10/2020</t>
  </si>
  <si>
    <t>R$ 14,00</t>
  </si>
  <si>
    <t>DISJUNTOR BIPOLAR TIPO DIN, CORRENTE NOMINAL DE 10A - FORNECIMENTO E INSTALAÇÃO. AF_10/2020</t>
  </si>
  <si>
    <t>R$ 51,93</t>
  </si>
  <si>
    <t>DISJUNTOR BIPOLAR TIPO DIN, CORRENTE NOMINAL DE 16A - FORNECIMENTO E INSTALAÇÃO. AF_10/2020</t>
  </si>
  <si>
    <t>R$ 53,76</t>
  </si>
  <si>
    <t>DISJUNTOR BIPOLAR TIPO DIN, CORRENTE NOMINAL DE 32A - FORNECIMENTO E INSTALAÇÃO. AF_10/2020</t>
  </si>
  <si>
    <t>R$ 61,29</t>
  </si>
  <si>
    <t>DISPOSITIVO DPS CLASSE II, 1 POLO, TENSAO MAXIMA DE 175 V, CORRENTE MAXIMA DE *20* KA (TIPO AC)</t>
  </si>
  <si>
    <t>R$ 58,35</t>
  </si>
  <si>
    <t>DISPOSITIVO DR, 2 POLOS, SENSIBILIDADE DE 30 MA, CORRENTE DE 25 A, TIPO AC</t>
  </si>
  <si>
    <t>R$ 120,07</t>
  </si>
  <si>
    <t>CANALETA PERFURADA ALTA(PERFILADOS),MEDINDO(38X38X6000)MM PRE-GALVANIZADA,INCLUSIVE SUPORTE E CONEXOES.FORNECIMENTO E COLOCACAO</t>
  </si>
  <si>
    <t>R$ 68,02</t>
  </si>
  <si>
    <t>ELETROCALHA PERFURADA,SEM TAMPA,TIPO "U",200X50MM,TRATAMENTOSUPERFICIAL PRE-ZINCADO A QUENTE,INCLUSIVE CONEXOES,ACESSORIOS E FIXACAO SUPERIOR.FORNECIMENTO E COLOCACAO</t>
  </si>
  <si>
    <t>R$ 93,88</t>
  </si>
  <si>
    <t>CURVA DE INVERSAO,90º,PARA ELETROCALHA PERFURADA OU LISA,200X50MM.FORNECIMENTO E COLOCACAO</t>
  </si>
  <si>
    <t>R$ 55,49</t>
  </si>
  <si>
    <t>TE HORIZONTAL,90º,PARA ELETROCALHA PERFURADA OU LISA,200X50MM.FORNECIMENTO E COLOCACAO</t>
  </si>
  <si>
    <t>R$ 64,55</t>
  </si>
  <si>
    <t>TERMINAL DE FECHAMENTO LISO,PARA ELETROCALHA PERFURADA OU LISA,200X50MM.FORNECIMENTO E COLOCACAO</t>
  </si>
  <si>
    <t>R$ 17,01</t>
  </si>
  <si>
    <t>CABO DE COBRE FLEXÍVEL ISOLADO, 95 MM², ANTI-CHAMA 0,6/1,0 KV, PARA REDE ENTERRADA DE DISTRIBUIÇÃO DE ENERGIA ELÉTRICA - FORNECIMENTO E INSTALAÇÃO. AF_12/2021</t>
  </si>
  <si>
    <t>R$ 106,71</t>
  </si>
  <si>
    <t>CABO DE COBRE FLEXÍVEL ISOLADO, 50 MM², ANTI-CHAMA 0,6/1,0 KV, PARA REDE ENTERRADA DE DISTRIBUIÇÃO DE ENERGIA ELÉTRICA - FORNECIMENTO E INSTALAÇÃO. AF_12/2021</t>
  </si>
  <si>
    <t>R$ 59,90</t>
  </si>
  <si>
    <t>CABO DE COBRE FLEXÍVEL ISOLADO, 35 MM², 0,6/1,0 KV, PARA REDE AÉREA DE DISTRIBUIÇÃO DE ENERGIA ELÉTRICA DE BAIXA TENSÃO - FORNECIMENTO E INSTALAÇÃO. AF_07/2020</t>
  </si>
  <si>
    <t>R$ 37,37</t>
  </si>
  <si>
    <t>CABO DE COBRE ISOLADO, 25 MM², ANTI-CHAMA 0,6/1 KV, INSTALADO EM ELETROCALHA OU PERFILADO - FORNECIMENTO E INSTALAÇÃO. AF_10/2020</t>
  </si>
  <si>
    <t>R$ 26,99</t>
  </si>
  <si>
    <t>CABO DE COBRE FLEXÍVEL ISOLADO, 2,5 MM², ANTI-CHAMA 0,6/1,0 KV, PARA CIRCUITOS TERMINAIS - FORNECIMENTO E INSTALAÇÃO. AF_03/2023</t>
  </si>
  <si>
    <t>R$ 5,68</t>
  </si>
  <si>
    <t>CABO DE COBRE FLEXÍVEL ISOLADO, 4 MM², ANTI-CHAMA 0,6/1,0 KV, PARA CIRCUITOS TERMINAIS - FORNECIMENTO E INSTALAÇÃO. AF_03/2023</t>
  </si>
  <si>
    <t>R$ 8,27</t>
  </si>
  <si>
    <t>CABO DE COBRE FLEXÍVEL ISOLADO, 6 MM², ANTI-CHAMA 0,6/1,0 KV, PARA CIRCUITOS TERMINAIS - FORNECIMENTO E INSTALAÇÃO. AF_03/2023</t>
  </si>
  <si>
    <t>R$ 11,58</t>
  </si>
  <si>
    <t>CABO DE COBRE FLEXÍVEL ISOLADO, 10 MM², ANTI-CHAMA 450/750 V, PARA CIRCUITOS TERMINAIS - FORNECIMENTO E INSTALAÇÃO. AF_03/2023</t>
  </si>
  <si>
    <t>CABO DE COBRE FLEXÍVEL ISOLADO, 16 MM², ANTI-CHAMA 0,6/1,0 KV, PARA CIRCUITOS TERMINAIS - FORNECIMENTO E INSTALAÇÃO. AF_03/2023</t>
  </si>
  <si>
    <t>R$ 28,72</t>
  </si>
  <si>
    <t>CAIXA OCTOGONAL 4" X 4", PVC, INSTALADA EM LAJE - FORNECIMENTO E INSTALAÇÃO. AF_03/2023</t>
  </si>
  <si>
    <t>R$ 24,56</t>
  </si>
  <si>
    <t>CAIXA RETANGULAR 4" X 2" MÉDIA (1,30 M DO PISO), PVC, INSTALADA EM PAREDE - FORNECIMENTO E INSTALAÇÃO. AF_03/2023</t>
  </si>
  <si>
    <t>R$ 25,06</t>
  </si>
  <si>
    <t>CAIXA DE LIGACAO DE ALUMINIO SILICIO,TIPO CONDULETES,NO FORMATO TB,DIAMETRO DE 2".FORNECIMENTO E COLOCACAO</t>
  </si>
  <si>
    <t>R$ 83,95</t>
  </si>
  <si>
    <t>CAIXA DE PASSAGEM DE EMBUTIR,EM ACO,COM TAMPA PARAFUSADA,DE15X15CM.FORNECIMENTO E COLOCACAO</t>
  </si>
  <si>
    <t>R$ 54,52</t>
  </si>
  <si>
    <t>INTERRUPTOR SIMPLES (1 MÓDULO), 10A/250V, INCLUINDO SUPORTE E PLACA - FORNECIMENTO E INSTALAÇÃO. AF_03/2023</t>
  </si>
  <si>
    <t>R$ 36,02</t>
  </si>
  <si>
    <t>TOMADA MÉDIA DE EMBUTIR (1 MÓDULO), 2P+T 10 A, INCLUINDO SUPORTE E PLACA - FORNECIMENTO E INSTALAÇÃO. AF_03/2023</t>
  </si>
  <si>
    <t>R$ 43,05</t>
  </si>
  <si>
    <t>TOMADA MÉDIA DE EMBUTIR (1 MÓDULO), 2P+T 20 A, INCLUINDO SUPORTE E PLACA - FORNECIMENTO E INSTALAÇÃO. AF_03/2023</t>
  </si>
  <si>
    <t>R$ 44,94</t>
  </si>
  <si>
    <t>TOMADA MÉDIA DE EMBUTIR (2 MÓDULOS), 2P+T 10 A, INCLUINDO SUPORTE E PLACA - FORNECIMENTO E INSTALAÇÃO. AF_03/2023</t>
  </si>
  <si>
    <t>R$ 68,41</t>
  </si>
  <si>
    <t>R$ 23,68</t>
  </si>
  <si>
    <t>LUMINÁRIA ARANDELA TIPO MEIA LUA, DE SOBREPOR, COM 1 LÂMPADA LED DE 6 W, SEM REATOR - FORNECIMENTO E INSTALAÇÃO. AF_02/2020</t>
  </si>
  <si>
    <t>R$ 63,92</t>
  </si>
  <si>
    <t>LUMINARIA LED TUBULAR DE EMBUTIR, 2X18W (INCLUSIVE LAMPADAS),CORPO EM CHAPA DE ACO TRATADA E PINTURA ELETROSTATICA BRANCA, REFLETOR EM ALUMINIO DE ALTO BRILHO, COM ALETAS, SEM REATOR. FORNECIMENTO E COLOCACAO</t>
  </si>
  <si>
    <t>R$ 300,89</t>
  </si>
  <si>
    <t>LUMINARIA LED REFLETOR RETANGULAR BIVOLT, LUZ BRANCA, 30 W</t>
  </si>
  <si>
    <t>R$ 20,64</t>
  </si>
  <si>
    <t>COMP. 18</t>
  </si>
  <si>
    <t>R$ 173,86</t>
  </si>
  <si>
    <t>COMP. 19</t>
  </si>
  <si>
    <t>LUMINÁRIA PERFIL LED, EMBUTIR SLIM, COR CINZA 40MM, COM FITA LED - FORNECIMENTO E INSTALAÇÃO</t>
  </si>
  <si>
    <t>R$ 167,36</t>
  </si>
  <si>
    <t>RASGO LINEAR MANUAL EM ALVENARIA, PARA ELETRODUTOS, DIÂMETROS MENORES OU IGUAIS A 40 MM. AF_09/2023</t>
  </si>
  <si>
    <t>R$ 11,54</t>
  </si>
  <si>
    <t>QUEBRA EM ALVENARIA PARA INSTALAÇÃO DE CAIXA DE TOMADA (4X4 OU 4X2). AF_09/2023</t>
  </si>
  <si>
    <t>R$ 7,65</t>
  </si>
  <si>
    <t>CHAVE DE BOIA AUTOMÁTICA SUPERIOR/INFERIOR 15A/250V - FORNECIMENTO E INSTALAÇÃO. AF_12/2020</t>
  </si>
  <si>
    <t>R$ 94,01</t>
  </si>
  <si>
    <t>COMP. 20</t>
  </si>
  <si>
    <t>CAIXA PARA COMANDO DE DUAS BOMBAS DE RECALQUE 0,5 A 5CV, COM FORNECIMENTO E COLACAÇÃO</t>
  </si>
  <si>
    <t>R$ 1.486,76</t>
  </si>
  <si>
    <t>CAIXA ENTERRADA PARA INSTALAÇÕES TELEFÔNICAS TIPO R1, EM ALVENARIA COM BLOCOS DE CONCRETO, DIMENSÕES INTERNAS: 0,35X0,60X0,60 M, EXCLUINDO TAMPÃO. AF_12/2020</t>
  </si>
  <si>
    <t>R$ 674,67</t>
  </si>
  <si>
    <t>TAMPA PARA CAIXA TIPO R1, EM FERRO FUNDIDO, DIMENSÕES INTERNAS: 0,40 X 0,60 M - FORNECIMENTO E INSTALAÇÃO. AF_12/2020</t>
  </si>
  <si>
    <t>R$ 354,65</t>
  </si>
  <si>
    <t>3.14</t>
  </si>
  <si>
    <t>COBERTURAS, ISOLAMENTOS E IMPERMEABILIZACAO</t>
  </si>
  <si>
    <t>3.14.1</t>
  </si>
  <si>
    <t>TRAMA DE MADEIRA COMPOSTA POR TERÇAS PARA TELHADOS DE ATÉ 2 ÁGUAS PARA TELHA ONDULADA DE FIBROCIMENTO, METÁLICA, PLÁSTICA OU TERMOACÚSTICA, INCLUSO TRANSPORTE VERTICAL. AF_07/2019</t>
  </si>
  <si>
    <t>R$ 28,97</t>
  </si>
  <si>
    <t>3.14.2</t>
  </si>
  <si>
    <t>FABRICAÇÃO E INSTALAÇÃO DE PONTALETES DE MADEIRA NÃO APARELHADA PARA TELHADOS COM ATÉ 2 ÁGUAS E COM TELHA ONDULADA DE FIBROCIMENTO, ALUMÍNIO OU PLÁSTICA EM EDIFÍCIO INSTITUCIONAL TÉRREO, INCLUSO TRANSPORTE VERTICAL. AF_07/2019</t>
  </si>
  <si>
    <t>R$ 33,70</t>
  </si>
  <si>
    <t>3.14.3</t>
  </si>
  <si>
    <t>RUFO EM CHAPA DE AÇO GALVANIZADO NÚMERO 24, CORTE DE 25 CM, INCLUSO TRANSPORTE VERTICAL. AF_07/2019</t>
  </si>
  <si>
    <t>R$ 57,66</t>
  </si>
  <si>
    <t>3.14.4</t>
  </si>
  <si>
    <t>TELHAMENTO COM TELHA ONDULADA DE FIBROCIMENTO E = 6 MM, COM RECOBRIMENTO LATERAL DE 1/4 DE ONDA PARA TELHADO COM INCLINAÇÃO MAIOR QUE 10°, COM ATÉ 2 ÁGUAS, INCLUSO IÇAMENTO. AF_07/2019</t>
  </si>
  <si>
    <t>R$ 53,13</t>
  </si>
  <si>
    <t>3.14.5</t>
  </si>
  <si>
    <t>IMPERMEABILIZIMPERMEABILIZAÇÃO DE SUPERFÍCIE COM ARGAMASSA POLIMÉRICA / MEMBRANA ACRÍLICA, 4 DEMÃOS, REFORÇADA COM VÉU DE POLIÉSTER (MAV). AF_09/2023</t>
  </si>
  <si>
    <t>R$ 75,45</t>
  </si>
  <si>
    <t>3.14.6</t>
  </si>
  <si>
    <t>IMPERMEABILIZAÇÃO DE SUPERFÍCIE COM EMULSÃO ASFÁLTICA, 2 DEMÃOS. AF_09/2023</t>
  </si>
  <si>
    <t>R$ 58,01</t>
  </si>
  <si>
    <t>3.14.7</t>
  </si>
  <si>
    <t>IMPERMEABILIZAÇÃO DE SUPERFÍCIE COM ARGAMASSA POLIMÉRICA / MEMBRANA ACRÍLICA, 3 DEMÃOS. AF_09/2023</t>
  </si>
  <si>
    <t>R$ 41,88</t>
  </si>
  <si>
    <t>3.14.8</t>
  </si>
  <si>
    <t>IMPERMEABILIZAÇÃO DE SUPERFÍCIE COM MANTA ASFÁLTICA, DUAS CAMADAS, INCLUSIVE APLICAÇÃO DE PRIMER ASFÁLTICO, E=3MM E E=4MM. AF_09/2023</t>
  </si>
  <si>
    <t>R$ 241,63</t>
  </si>
  <si>
    <t>3.14.9</t>
  </si>
  <si>
    <t>PROTEÇÃO MECÂNICA DE SUPERFICIE HORIZONTAL COM ARGAMASSA DE CIMENTO E AREIA, TRAÇO 1:3, E=4CM. AF_09/2023</t>
  </si>
  <si>
    <t>R$ 83,02</t>
  </si>
  <si>
    <t>PROTEÇÃO MECÂNICA DE SUPERFÍCIE VERTICAL COM ARGAMASSA DE CIMENTO E AREIA, TRAÇO 1:3, E=5CM. AF_09/2023</t>
  </si>
  <si>
    <t>R$ 122,19</t>
  </si>
  <si>
    <t>3.15</t>
  </si>
  <si>
    <t>PINTURA</t>
  </si>
  <si>
    <t>3.15.1</t>
  </si>
  <si>
    <t>LIXAMENTO MANUAL EM SUPERFÍCIES METÁLICAS EM OBRA. AF_01/2020</t>
  </si>
  <si>
    <t>R$ 13,25</t>
  </si>
  <si>
    <t>3.15.2</t>
  </si>
  <si>
    <t>PINTURA COM TINTA ALQUÍDICA DE FUNDO (TIPO ZARCÃO) APLICADA A ROLO OU PINCEL SOBRE PERFIL METÁLICO EXECUTADO EM FÁBRICA (POR DEMÃO). AF_01/2020</t>
  </si>
  <si>
    <t>R$ 14,88</t>
  </si>
  <si>
    <t>3.15.3</t>
  </si>
  <si>
    <t>PINTURA COM TINTA ALQUÍDICA DE ACABAMENTO (ESMALTE SINTÉTICO BRILHANTE) PULVERIZADA SOBRE SUPERFÍCIES METÁLICAS (EXCETO PERFIL) EXECUTADO EM OBRA (02 DEMÃOS). AF_01/2020_PE</t>
  </si>
  <si>
    <t>R$ 67,04</t>
  </si>
  <si>
    <t>3.15.4</t>
  </si>
  <si>
    <t>EMASSAMENTO COM MASSA LÁTEX, APLICAÇÃO EM PAREDE, DUAS DEMÃOS, LIXAMENTO MANUAL. AF_04/2023</t>
  </si>
  <si>
    <t>R$ 23,39</t>
  </si>
  <si>
    <t>3.15.5</t>
  </si>
  <si>
    <t>FUNDO SELADOR ACRÍLICO, APLICAÇÃO MANUAL EM PAREDE, UMA DEMÃO. AF_04/2023</t>
  </si>
  <si>
    <t>R$ 5,64</t>
  </si>
  <si>
    <t>3.15.6</t>
  </si>
  <si>
    <t>PINTURA LÁTEX ACRÍLICA PREMIUM, APLICAÇÃO MANUAL EM PAREDES, DUAS DEMÃOS. AF_04/2023</t>
  </si>
  <si>
    <t>R$ 15,75</t>
  </si>
  <si>
    <t>3.15.7</t>
  </si>
  <si>
    <t>COMP. 21</t>
  </si>
  <si>
    <t>TEXTURA ACRÍLICA, EFEITO GRANULADO, APLICAÇÃO MANUAL EM PAREDE, ÁREA EXTERNA (2 DEMÃOS)</t>
  </si>
  <si>
    <t>R$ 31,00</t>
  </si>
  <si>
    <t>3.15.8</t>
  </si>
  <si>
    <t>PINTURA DE DEMARCAÇÃO DE VAGA COM TINTA EPÓXI, E = 10 CM, APLICAÇÃO MANUAL. AF_05/2021</t>
  </si>
  <si>
    <t>R$ 8,67</t>
  </si>
  <si>
    <t>3.15.9</t>
  </si>
  <si>
    <t>PINTURA DE PISO COM TINTA ACRÍLICA, APLICAÇÃO MANUAL, 2 DEMÃOS, INCLUSO FUNDO PREPARADOR. AF_05/2021</t>
  </si>
  <si>
    <t>R$ 26,38</t>
  </si>
  <si>
    <t>PINTURA ELETROSTATICA SOBRE ESQUADRIA DE ALUMINIO</t>
  </si>
  <si>
    <t>R$ 11,00</t>
  </si>
  <si>
    <t>3.16</t>
  </si>
  <si>
    <t>APARELHOS HIDRAULICOS,SANITARIOS, PEDRAS</t>
  </si>
  <si>
    <t>3.16.1</t>
  </si>
  <si>
    <t>LAVATÓRIO LOUÇA BRANCA COM COLUNA, 45 X 55CM OU EQUIVALENTE, PADRÃO MÉDIO, INCLUSO SIFÃO TIPO GARRAFA, VÁLVULA E ENGATE FLEXÍVEL DE 40CM EM METAL CROMADO, COM TORNEIRA CROMADA DE MESA, PADRÃO MÉDIO - FORNECIMENTO E INSTALAÇÃO. AF_01/2020</t>
  </si>
  <si>
    <t>R$ 905,35</t>
  </si>
  <si>
    <t>3.16.2</t>
  </si>
  <si>
    <t>COMP. 22</t>
  </si>
  <si>
    <t>LAVATORIO DE LOUCA BRANCA,COM COLUNA SUSPENSA,CONFORME ABNTNBR 9050 PARA ACESSIBILIDADE,MEDINDO EM TORNO DE (45,5X35,5)CM,INCLUSIVE ACESSORIOS DE FIXACAO.FERRAGENS EM METAL CROMADO:SIFAO 1"X1.1/4",VALVULA DE ESCOAMENTO,RABICHO,TORNEIRA PARA LAVATORIO DE MESA COM ALAVANCA,ACIONAMENTO MANUAL E FECHAMENTO AUTOMATICO.FORNECIMENTO E INSTALAÇÃO</t>
  </si>
  <si>
    <t>R$ 1.199,89</t>
  </si>
  <si>
    <t>3.16.3</t>
  </si>
  <si>
    <t>COMP. 23</t>
  </si>
  <si>
    <t>CUBA SUSPENSA DE LAVATORIO DE LOUCA BRANCA, INSTALADA SOBRE BANCADA DE GRANITO,MEDINDO EM TORNO DE (30X40)CM, INCLUSIVE ACESSORIOS DE FIXACAO.FERRAGENS EM METAL CROMADO:SIFAO 1"X1.1/4",VALVULA DE ESCOAMENTO,RABICHO,TORNEIRA PARA LAVATORIO DE MESA. FORNECIMENTO E INSTALAÇÃO</t>
  </si>
  <si>
    <t>R$ 806,20</t>
  </si>
  <si>
    <t>3.16.4</t>
  </si>
  <si>
    <t>TANQUE DE LOUÇA BRANCA SUSPENSO, 18L OU EQUIVALENTE, INCLUSO SIFÃO TIPO GARRAFA EM METAL CROMADO, VÁLVULA METÁLICA E TORNEIRA DE METAL CROMADO PADRÃO MÉDIO - FORNECIMENTO E INSTALAÇÃO. AF_01/2020</t>
  </si>
  <si>
    <t>R$ 944,18</t>
  </si>
  <si>
    <t>3.16.5</t>
  </si>
  <si>
    <t>VASO SANITÁRIO SIFONADO COM CAIXA ACOPLADA LOUÇA BRANCA - PADRÃO MÉDIO, INCLUSO ENGATE FLEXÍVEL EM METAL CROMADO, 1/2  X 40CM - FORNECIMENTO E INSTALAÇÃO. AF_01/2020</t>
  </si>
  <si>
    <t>R$ 596,82</t>
  </si>
  <si>
    <t>3.16.6</t>
  </si>
  <si>
    <t>ASSENTO SANITÁRIO CONVENCIONAL - FORNECIMENTO E INSTALACAO. AF_01/2020</t>
  </si>
  <si>
    <t>R$ 46,43</t>
  </si>
  <si>
    <t>3.16.7</t>
  </si>
  <si>
    <t>COMP. 24</t>
  </si>
  <si>
    <t>BACIA SANITARIA DE LOUCA BRANCA,COM CAIXA ACOPLADA,CONFORMEABNT NBR 9050 PARA ACESSIBILIDADE, PADRAO MEDIO LUXO,RABICHO CROMADO,ANEL DE VEDACAO E ACESSORIOS DE FIXACAO.FORNECIMENTO E INSTALAÇÃO</t>
  </si>
  <si>
    <t>R$ 1.100,70</t>
  </si>
  <si>
    <r>
      <rPr>
        <b/>
        <sz val="9"/>
        <rFont val="Calibri"/>
        <family val="2"/>
        <scheme val="minor"/>
      </rPr>
      <t>CONSTRUÇÃO DA NOVA SEDE:
Municipio: SAO PEDRO DA ALDEIA</t>
    </r>
  </si>
  <si>
    <r>
      <rPr>
        <sz val="9"/>
        <rFont val="Calibri"/>
        <family val="2"/>
        <scheme val="minor"/>
      </rPr>
      <t>01.005.0001-
0</t>
    </r>
  </si>
  <si>
    <r>
      <rPr>
        <sz val="9"/>
        <rFont val="Calibri"/>
        <family val="2"/>
        <scheme val="minor"/>
      </rPr>
      <t>01.001.0151-
0</t>
    </r>
  </si>
  <si>
    <r>
      <rPr>
        <sz val="9"/>
        <rFont val="Calibri"/>
        <family val="2"/>
        <scheme val="minor"/>
      </rPr>
      <t>04.005.0103-
0</t>
    </r>
  </si>
  <si>
    <r>
      <rPr>
        <sz val="9"/>
        <rFont val="Calibri"/>
        <family val="2"/>
        <scheme val="minor"/>
      </rPr>
      <t>04.009.0023-
0</t>
    </r>
  </si>
  <si>
    <r>
      <rPr>
        <sz val="9"/>
        <rFont val="Calibri"/>
        <family val="2"/>
        <scheme val="minor"/>
      </rPr>
      <t>05.001.0171-
0</t>
    </r>
  </si>
  <si>
    <r>
      <rPr>
        <sz val="9"/>
        <rFont val="Calibri"/>
        <family val="2"/>
        <scheme val="minor"/>
      </rPr>
      <t>04.014.0095-
0</t>
    </r>
  </si>
  <si>
    <r>
      <rPr>
        <sz val="9"/>
        <rFont val="Calibri"/>
        <family val="2"/>
        <scheme val="minor"/>
      </rPr>
      <t>05.001.0002-
1</t>
    </r>
  </si>
  <si>
    <r>
      <rPr>
        <sz val="9"/>
        <rFont val="Calibri"/>
        <family val="2"/>
        <scheme val="minor"/>
      </rPr>
      <t>05.002.0065-
0</t>
    </r>
  </si>
  <si>
    <r>
      <rPr>
        <sz val="9"/>
        <rFont val="Calibri"/>
        <family val="2"/>
        <scheme val="minor"/>
      </rPr>
      <t>05.055.0010-
0</t>
    </r>
  </si>
  <si>
    <r>
      <rPr>
        <sz val="9"/>
        <rFont val="Calibri"/>
        <family val="2"/>
        <scheme val="minor"/>
      </rPr>
      <t>05.058.0010-
0</t>
    </r>
  </si>
  <si>
    <r>
      <rPr>
        <sz val="9"/>
        <rFont val="Calibri"/>
        <family val="2"/>
        <scheme val="minor"/>
      </rPr>
      <t>01.002.0042-
0</t>
    </r>
  </si>
  <si>
    <r>
      <rPr>
        <sz val="9"/>
        <rFont val="Calibri"/>
        <family val="2"/>
        <scheme val="minor"/>
      </rPr>
      <t>01.002.0081-
0</t>
    </r>
  </si>
  <si>
    <r>
      <rPr>
        <sz val="9"/>
        <rFont val="Calibri"/>
        <family val="2"/>
        <scheme val="minor"/>
      </rPr>
      <t>01.008.0050-
0</t>
    </r>
  </si>
  <si>
    <r>
      <rPr>
        <sz val="9"/>
        <rFont val="Calibri"/>
        <family val="2"/>
        <scheme val="minor"/>
      </rPr>
      <t>10.003.0030-
0</t>
    </r>
  </si>
  <si>
    <r>
      <rPr>
        <sz val="9"/>
        <rFont val="Calibri"/>
        <family val="2"/>
        <scheme val="minor"/>
      </rPr>
      <t>CONCRETAGEM DE RESERVATÓRIOS, FCK=25 MPA, COM USO DE BOMBA
- LANÇAMENTO, ADENSAMENTO E ACABAMENTO. AF_02/2022_PS</t>
    </r>
  </si>
  <si>
    <r>
      <rPr>
        <sz val="9"/>
        <rFont val="Calibri"/>
        <family val="2"/>
        <scheme val="minor"/>
      </rPr>
      <t>11.013.0006-
0</t>
    </r>
  </si>
  <si>
    <r>
      <rPr>
        <sz val="9"/>
        <rFont val="Calibri"/>
        <family val="2"/>
        <scheme val="minor"/>
      </rPr>
      <t>11.015.0010-
0</t>
    </r>
  </si>
  <si>
    <r>
      <rPr>
        <sz val="9"/>
        <rFont val="Calibri"/>
        <family val="2"/>
        <scheme val="minor"/>
      </rPr>
      <t>13.168.0010-
0</t>
    </r>
  </si>
  <si>
    <r>
      <rPr>
        <sz val="9"/>
        <rFont val="Calibri"/>
        <family val="2"/>
        <scheme val="minor"/>
      </rPr>
      <t>14.002.0240-
0</t>
    </r>
  </si>
  <si>
    <r>
      <rPr>
        <sz val="9"/>
        <rFont val="Calibri"/>
        <family val="2"/>
        <scheme val="minor"/>
      </rPr>
      <t>14.003.0148-
0</t>
    </r>
  </si>
  <si>
    <r>
      <rPr>
        <sz val="9"/>
        <rFont val="Calibri"/>
        <family val="2"/>
        <scheme val="minor"/>
      </rPr>
      <t>18.016.0205-
0</t>
    </r>
  </si>
  <si>
    <r>
      <rPr>
        <sz val="9"/>
        <rFont val="Calibri"/>
        <family val="2"/>
        <scheme val="minor"/>
      </rPr>
      <t>14.004.0120-
0</t>
    </r>
  </si>
  <si>
    <r>
      <rPr>
        <sz val="9"/>
        <rFont val="Calibri"/>
        <family val="2"/>
        <scheme val="minor"/>
      </rPr>
      <t>14.004.0073-
0</t>
    </r>
  </si>
  <si>
    <r>
      <rPr>
        <sz val="9"/>
        <rFont val="Calibri"/>
        <family val="2"/>
        <scheme val="minor"/>
      </rPr>
      <t>14.007.0195-
0</t>
    </r>
  </si>
  <si>
    <r>
      <rPr>
        <sz val="9"/>
        <rFont val="Calibri"/>
        <family val="2"/>
        <scheme val="minor"/>
      </rPr>
      <t>14.003.0163-
0</t>
    </r>
  </si>
  <si>
    <r>
      <rPr>
        <sz val="9"/>
        <rFont val="Calibri"/>
        <family val="2"/>
        <scheme val="minor"/>
      </rPr>
      <t>14.004.0205-
0</t>
    </r>
  </si>
  <si>
    <r>
      <rPr>
        <sz val="9"/>
        <rFont val="Calibri"/>
        <family val="2"/>
        <scheme val="minor"/>
      </rPr>
      <t>14.007.0320-
0</t>
    </r>
  </si>
  <si>
    <r>
      <rPr>
        <sz val="9"/>
        <rFont val="Calibri"/>
        <family val="2"/>
        <scheme val="minor"/>
      </rPr>
      <t>14.001.0300-
0</t>
    </r>
  </si>
  <si>
    <r>
      <rPr>
        <sz val="9"/>
        <rFont val="Calibri"/>
        <family val="2"/>
        <scheme val="minor"/>
      </rPr>
      <t>14.002.0250-
0</t>
    </r>
  </si>
  <si>
    <r>
      <rPr>
        <sz val="9"/>
        <rFont val="Calibri"/>
        <family val="2"/>
        <scheme val="minor"/>
      </rPr>
      <t>BISCICLETÁRIO EM AÇO INOX, FIXADO EM PISO INTERTRAVADO,ALT.
82CM E LARG. 45CM FORNECIMENTO E INSTALAÇÃO</t>
    </r>
  </si>
  <si>
    <r>
      <rPr>
        <sz val="9"/>
        <rFont val="Calibri"/>
        <family val="2"/>
        <scheme val="minor"/>
      </rPr>
      <t>15.001.0069-
0</t>
    </r>
  </si>
  <si>
    <r>
      <rPr>
        <sz val="9"/>
        <rFont val="Calibri"/>
        <family val="2"/>
        <scheme val="minor"/>
      </rPr>
      <t>15.001.0076-
0</t>
    </r>
  </si>
  <si>
    <r>
      <rPr>
        <sz val="9"/>
        <rFont val="Calibri"/>
        <family val="2"/>
        <scheme val="minor"/>
      </rPr>
      <t>15.003.0178-
0</t>
    </r>
  </si>
  <si>
    <r>
      <rPr>
        <sz val="9"/>
        <rFont val="Calibri"/>
        <family val="2"/>
        <scheme val="minor"/>
      </rPr>
      <t>VÁLVULA DE RETENÇÃO, DE BRONZE, PÉ COM CRIVOS, ROSCÁVEL, 1 1/2"
- FORNECIMENTO E INSTALAÇÃO. AF_08/2021</t>
    </r>
  </si>
  <si>
    <r>
      <rPr>
        <sz val="9"/>
        <rFont val="Calibri"/>
        <family val="2"/>
        <scheme val="minor"/>
      </rPr>
      <t>15.002.0630-
0</t>
    </r>
  </si>
  <si>
    <r>
      <rPr>
        <sz val="9"/>
        <rFont val="Calibri"/>
        <family val="2"/>
        <scheme val="minor"/>
      </rPr>
      <t>15.002.0664-
0</t>
    </r>
  </si>
  <si>
    <r>
      <rPr>
        <sz val="9"/>
        <rFont val="Calibri"/>
        <family val="2"/>
        <scheme val="minor"/>
      </rPr>
      <t>CHUMBAMENTO LINEAR EM ALVENARIA PARA RAMAIS/DISTRIBUIÇÃO DE INSTALAÇÕES HIDRÁULICAS COM DIÂMETROS MENORES OU IGUAIS A 40
MM. AF_09/2023</t>
    </r>
  </si>
  <si>
    <r>
      <rPr>
        <sz val="9"/>
        <rFont val="Calibri"/>
        <family val="2"/>
        <scheme val="minor"/>
      </rPr>
      <t>18.034.0050-
0</t>
    </r>
  </si>
  <si>
    <r>
      <rPr>
        <sz val="9"/>
        <rFont val="Calibri"/>
        <family val="2"/>
        <scheme val="minor"/>
      </rPr>
      <t>18.034.0055-
0</t>
    </r>
  </si>
  <si>
    <r>
      <rPr>
        <sz val="9"/>
        <rFont val="Calibri"/>
        <family val="2"/>
        <scheme val="minor"/>
      </rPr>
      <t>VENTILADOR IN LINE SICFLUX MODELO MAXX 315 OU EQUIVALENTE, VAZÃO 2177M3/H, PRESSÃO ESTATICA 18MMCA, COM FILTRO G4 OU M5.
FORNECIMENTO E COLOCAÇÃO</t>
    </r>
  </si>
  <si>
    <r>
      <rPr>
        <sz val="9"/>
        <rFont val="Calibri"/>
        <family val="2"/>
        <scheme val="minor"/>
      </rPr>
      <t>15.005.0280-
0</t>
    </r>
  </si>
  <si>
    <r>
      <rPr>
        <sz val="9"/>
        <rFont val="Calibri"/>
        <family val="2"/>
        <scheme val="minor"/>
      </rPr>
      <t>15.011.0019-
0</t>
    </r>
  </si>
  <si>
    <r>
      <rPr>
        <sz val="9"/>
        <rFont val="Calibri"/>
        <family val="2"/>
        <scheme val="minor"/>
      </rPr>
      <t>18.045.0012-
0</t>
    </r>
  </si>
  <si>
    <r>
      <rPr>
        <sz val="9"/>
        <rFont val="Calibri"/>
        <family val="2"/>
        <scheme val="minor"/>
      </rPr>
      <t>15.018.0175-
0</t>
    </r>
  </si>
  <si>
    <r>
      <rPr>
        <sz val="9"/>
        <rFont val="Calibri"/>
        <family val="2"/>
        <scheme val="minor"/>
      </rPr>
      <t>15.018.0469-
0</t>
    </r>
  </si>
  <si>
    <r>
      <rPr>
        <sz val="9"/>
        <rFont val="Calibri"/>
        <family val="2"/>
        <scheme val="minor"/>
      </rPr>
      <t>15.018.0732-
0</t>
    </r>
  </si>
  <si>
    <r>
      <rPr>
        <sz val="9"/>
        <rFont val="Calibri"/>
        <family val="2"/>
        <scheme val="minor"/>
      </rPr>
      <t>15.018.0752-
0</t>
    </r>
  </si>
  <si>
    <r>
      <rPr>
        <sz val="9"/>
        <rFont val="Calibri"/>
        <family val="2"/>
        <scheme val="minor"/>
      </rPr>
      <t>15.018.0942-
0</t>
    </r>
  </si>
  <si>
    <r>
      <rPr>
        <sz val="9"/>
        <rFont val="Calibri"/>
        <family val="2"/>
        <scheme val="minor"/>
      </rPr>
      <t>15.018.0103-
0</t>
    </r>
  </si>
  <si>
    <r>
      <rPr>
        <sz val="9"/>
        <rFont val="Calibri"/>
        <family val="2"/>
        <scheme val="minor"/>
      </rPr>
      <t>15.018.0305-
0</t>
    </r>
  </si>
  <si>
    <r>
      <rPr>
        <sz val="9"/>
        <rFont val="Calibri"/>
        <family val="2"/>
        <scheme val="minor"/>
      </rPr>
      <t>RELÉ FOTOELÉTRICO PARA COMANDO DE ILUMINAÇÃO EXTERNA 1000 W
- FORNECIMENTO E INSTALAÇÃO. AF_08/2020</t>
    </r>
  </si>
  <si>
    <r>
      <rPr>
        <sz val="9"/>
        <rFont val="Calibri"/>
        <family val="2"/>
        <scheme val="minor"/>
      </rPr>
      <t>18.027.0518-
0</t>
    </r>
  </si>
  <si>
    <r>
      <rPr>
        <sz val="9"/>
        <rFont val="Calibri"/>
        <family val="2"/>
        <scheme val="minor"/>
      </rPr>
      <t>LUMINÁRIA BALIZADOR SPOT LED DE 12 W, DE PISO, REDONDA INOX IP67
- FORNECIMENTO E INSTALAÇÃO</t>
    </r>
  </si>
  <si>
    <r>
      <rPr>
        <sz val="9"/>
        <rFont val="Calibri"/>
        <family val="2"/>
        <scheme val="minor"/>
      </rPr>
      <t>17.014.0015-
0</t>
    </r>
  </si>
  <si>
    <t>02.006.0015-0</t>
  </si>
  <si>
    <t>02.004.0013-0</t>
  </si>
  <si>
    <t>02.015.0001-0</t>
  </si>
  <si>
    <t>02.016.0001-0</t>
  </si>
  <si>
    <t>04.005.0300-0</t>
  </si>
  <si>
    <t>04.013.0015-0</t>
  </si>
  <si>
    <t>10.012.0155-0</t>
  </si>
  <si>
    <t>3.17</t>
  </si>
  <si>
    <t>3.16.9</t>
  </si>
  <si>
    <t>17.040.0050-0</t>
  </si>
  <si>
    <t>18.025.0001-0</t>
  </si>
  <si>
    <t>Valor Total</t>
  </si>
  <si>
    <t>MÊS BASE</t>
  </si>
  <si>
    <t>PLANILHA RESUMO DE VALORES UNITÁRIOS ONERADOS</t>
  </si>
  <si>
    <r>
      <rPr>
        <sz val="10"/>
        <rFont val="Times New Roman"/>
        <family val="1"/>
      </rPr>
      <t>Rua Nelson dos Santos da Silva - Lote
12 - Centro</t>
    </r>
  </si>
  <si>
    <t>REV0</t>
  </si>
  <si>
    <t>BDI:</t>
  </si>
  <si>
    <t>%</t>
  </si>
  <si>
    <t>SERVICOS DE ESCRITORIO, LABORATORIO E</t>
  </si>
  <si>
    <t>COBERTURAS, ISOLAMENTOS E</t>
  </si>
  <si>
    <t>TOTAL</t>
  </si>
  <si>
    <t>1.0</t>
  </si>
  <si>
    <t>2.0</t>
  </si>
  <si>
    <t>Mês Base</t>
  </si>
  <si>
    <r>
      <rPr>
        <sz val="14"/>
        <rFont val="Arial MT"/>
        <family val="2"/>
      </rPr>
      <t>CÁLCULO DO BDI</t>
    </r>
  </si>
  <si>
    <r>
      <rPr>
        <sz val="10"/>
        <rFont val="Arial MT"/>
        <family val="2"/>
      </rPr>
      <t>COMPOSIÇÃO DE BDI COM VALORES LICITANTE</t>
    </r>
  </si>
  <si>
    <r>
      <rPr>
        <sz val="12"/>
        <rFont val="Arial MT"/>
        <family val="2"/>
      </rPr>
      <t>Grupo</t>
    </r>
  </si>
  <si>
    <r>
      <rPr>
        <sz val="12"/>
        <rFont val="Arial MT"/>
        <family val="2"/>
      </rPr>
      <t>A</t>
    </r>
  </si>
  <si>
    <r>
      <rPr>
        <sz val="12"/>
        <rFont val="Arial MT"/>
        <family val="2"/>
      </rPr>
      <t>Despesas indiretas</t>
    </r>
  </si>
  <si>
    <r>
      <rPr>
        <sz val="12"/>
        <rFont val="Arial MT"/>
        <family val="2"/>
      </rPr>
      <t>A.1</t>
    </r>
  </si>
  <si>
    <r>
      <rPr>
        <sz val="12"/>
        <rFont val="Arial MT"/>
        <family val="2"/>
      </rPr>
      <t>Administração central</t>
    </r>
  </si>
  <si>
    <r>
      <rPr>
        <sz val="12"/>
        <rFont val="Arial MT"/>
        <family val="2"/>
      </rPr>
      <t>A.2</t>
    </r>
  </si>
  <si>
    <r>
      <rPr>
        <sz val="12"/>
        <rFont val="Arial MT"/>
        <family val="2"/>
      </rPr>
      <t>Garantia</t>
    </r>
  </si>
  <si>
    <r>
      <rPr>
        <sz val="12"/>
        <rFont val="Arial MT"/>
        <family val="2"/>
      </rPr>
      <t>A.3</t>
    </r>
  </si>
  <si>
    <r>
      <rPr>
        <sz val="12"/>
        <rFont val="Arial MT"/>
        <family val="2"/>
      </rPr>
      <t>Riscos e imprevistos</t>
    </r>
  </si>
  <si>
    <r>
      <rPr>
        <sz val="12"/>
        <rFont val="Arial MT"/>
        <family val="2"/>
      </rPr>
      <t>A.4</t>
    </r>
  </si>
  <si>
    <r>
      <rPr>
        <sz val="12"/>
        <rFont val="Arial MT"/>
        <family val="2"/>
      </rPr>
      <t>Despesas financeiras</t>
    </r>
  </si>
  <si>
    <r>
      <rPr>
        <sz val="12"/>
        <rFont val="Arial MT"/>
        <family val="2"/>
      </rPr>
      <t>Total do grupo A</t>
    </r>
  </si>
  <si>
    <r>
      <rPr>
        <sz val="12"/>
        <rFont val="Arial MT"/>
        <family val="2"/>
      </rPr>
      <t>B</t>
    </r>
  </si>
  <si>
    <r>
      <rPr>
        <sz val="12"/>
        <rFont val="Arial MT"/>
        <family val="2"/>
      </rPr>
      <t>Bonificação</t>
    </r>
  </si>
  <si>
    <r>
      <rPr>
        <sz val="12"/>
        <rFont val="Arial MT"/>
        <family val="2"/>
      </rPr>
      <t>B.1</t>
    </r>
  </si>
  <si>
    <r>
      <rPr>
        <sz val="12"/>
        <rFont val="Arial MT"/>
        <family val="2"/>
      </rPr>
      <t>Lucro</t>
    </r>
  </si>
  <si>
    <r>
      <rPr>
        <sz val="12"/>
        <rFont val="Arial MT"/>
        <family val="2"/>
      </rPr>
      <t>Total do grupo B</t>
    </r>
  </si>
  <si>
    <r>
      <rPr>
        <sz val="12"/>
        <rFont val="Arial MT"/>
        <family val="2"/>
      </rPr>
      <t>C</t>
    </r>
  </si>
  <si>
    <r>
      <rPr>
        <sz val="12"/>
        <rFont val="Arial MT"/>
        <family val="2"/>
      </rPr>
      <t>Impostos</t>
    </r>
  </si>
  <si>
    <r>
      <rPr>
        <sz val="12"/>
        <rFont val="Arial MT"/>
        <family val="2"/>
      </rPr>
      <t>C.1</t>
    </r>
  </si>
  <si>
    <r>
      <rPr>
        <sz val="12"/>
        <rFont val="Arial MT"/>
        <family val="2"/>
      </rPr>
      <t>PIS</t>
    </r>
  </si>
  <si>
    <r>
      <rPr>
        <sz val="12"/>
        <rFont val="Arial MT"/>
        <family val="2"/>
      </rPr>
      <t>C.2</t>
    </r>
  </si>
  <si>
    <r>
      <rPr>
        <sz val="12"/>
        <rFont val="Arial MT"/>
        <family val="2"/>
      </rPr>
      <t>COFINS</t>
    </r>
  </si>
  <si>
    <r>
      <rPr>
        <sz val="12"/>
        <rFont val="Arial MT"/>
        <family val="2"/>
      </rPr>
      <t>C.3</t>
    </r>
  </si>
  <si>
    <r>
      <rPr>
        <sz val="12"/>
        <rFont val="Arial MT"/>
        <family val="2"/>
      </rPr>
      <t>ISSQN</t>
    </r>
  </si>
  <si>
    <r>
      <rPr>
        <sz val="12"/>
        <rFont val="Arial MT"/>
        <family val="2"/>
      </rPr>
      <t>C.4</t>
    </r>
  </si>
  <si>
    <r>
      <rPr>
        <sz val="12"/>
        <rFont val="Arial MT"/>
        <family val="2"/>
      </rPr>
      <t>CPRB</t>
    </r>
  </si>
  <si>
    <r>
      <rPr>
        <sz val="12"/>
        <rFont val="Arial MT"/>
        <family val="2"/>
      </rPr>
      <t>Total do grupo C</t>
    </r>
  </si>
  <si>
    <r>
      <rPr>
        <sz val="12"/>
        <rFont val="Arial MT"/>
        <family val="2"/>
      </rPr>
      <t>Fórmula para o cálculo do B.D.I. ( benefícios e despesas indiretas )</t>
    </r>
  </si>
  <si>
    <r>
      <rPr>
        <sz val="12"/>
        <rFont val="Arial MT"/>
        <family val="2"/>
      </rPr>
      <t xml:space="preserve">BDI = BDI (%) = </t>
    </r>
    <r>
      <rPr>
        <u/>
        <sz val="12"/>
        <rFont val="Arial MT"/>
        <family val="2"/>
      </rPr>
      <t>((1+A1+A2+A3) x (1+A4) x (1+B1))</t>
    </r>
  </si>
  <si>
    <r>
      <rPr>
        <sz val="12"/>
        <rFont val="Arial MT"/>
        <family val="2"/>
      </rPr>
      <t>(1-C)) -1</t>
    </r>
  </si>
  <si>
    <t>CRONOGRAMA FÍSICO-FINANCEIRO</t>
  </si>
  <si>
    <t>CONSTRUÇÃO DA NOVA SEDE:</t>
  </si>
  <si>
    <t>MUNICÍPIO: SÃO PEDRO DA ALDEIA</t>
  </si>
  <si>
    <t>EVENTO</t>
  </si>
  <si>
    <t>DESCRIÇÃO</t>
  </si>
  <si>
    <t>VALOR TOTAL</t>
  </si>
  <si>
    <t>FASE DE PROJETO</t>
  </si>
  <si>
    <t>1º MÊS</t>
  </si>
  <si>
    <t>2º MÊS</t>
  </si>
  <si>
    <t>3º MÊS</t>
  </si>
  <si>
    <t>4º MÊS</t>
  </si>
  <si>
    <t>5º MÊS</t>
  </si>
  <si>
    <t>6º MÊS</t>
  </si>
  <si>
    <t>7º MÊS</t>
  </si>
  <si>
    <t>8º MÊS</t>
  </si>
  <si>
    <t>9º MÊS</t>
  </si>
  <si>
    <t>10º MÊS</t>
  </si>
  <si>
    <t>11º MÊS</t>
  </si>
  <si>
    <t>12º MÊS</t>
  </si>
  <si>
    <t>PROPORCIONAL 1</t>
  </si>
  <si>
    <t>PROPORCIONAL 2</t>
  </si>
  <si>
    <t>MOBILIZAÇÃO E CANTEIRO - MENSAL</t>
  </si>
  <si>
    <t>PROPORCIONAL 3</t>
  </si>
  <si>
    <t>ANDAIMES</t>
  </si>
  <si>
    <t>EVENTO 1</t>
  </si>
  <si>
    <t>PROJETOS INICIAIS</t>
  </si>
  <si>
    <t>EVENTO 2</t>
  </si>
  <si>
    <t>PROJETOS COMPLEMENTARES 1</t>
  </si>
  <si>
    <t>EVENTO 3</t>
  </si>
  <si>
    <t>PROJETOS COMPLEMENTARES 2</t>
  </si>
  <si>
    <t>EVENTO 4</t>
  </si>
  <si>
    <t>ETAPA INICIAL DA OBRA</t>
  </si>
  <si>
    <t>EVENTO 5</t>
  </si>
  <si>
    <t>MOVIMENTAÇÃO DE TERRA</t>
  </si>
  <si>
    <t>EVENTO 6</t>
  </si>
  <si>
    <t>EVENTO 7</t>
  </si>
  <si>
    <t>LIMPEZA FINAL</t>
  </si>
  <si>
    <t>EVENTO 8</t>
  </si>
  <si>
    <t>PAVIMENTO EXTERNO</t>
  </si>
  <si>
    <t>EVENTO 9</t>
  </si>
  <si>
    <t>LOCAÇÃO DE OBRA, ESCAVAÇÃO DE BLOCOS E FUNDAÇÃO</t>
  </si>
  <si>
    <t>EVENTO 10</t>
  </si>
  <si>
    <t>BLOCOS DE COROAMENTO (EDIFICAÇÃO E MUROS DIVISA)</t>
  </si>
  <si>
    <t>EVENTO 11</t>
  </si>
  <si>
    <t>VIGAS E PILARES</t>
  </si>
  <si>
    <t>EVENTO 12</t>
  </si>
  <si>
    <t>LAJES E RESERVATÓRIO E DEMAIS SERVIÇOS DE CONCRETAGEM</t>
  </si>
  <si>
    <t>EVENTO 13</t>
  </si>
  <si>
    <t>FECHAMENTOS EM ALVENARIA E CONCLUSÃO DO MURO DE DIVISA</t>
  </si>
  <si>
    <t>EVENTO 14</t>
  </si>
  <si>
    <t>FECHAMENTO DIVISÓRIAS EM DRYWALL</t>
  </si>
  <si>
    <t>EVENTO 15</t>
  </si>
  <si>
    <t>REVESTIMENTO DE CHAPISCO E EMBOÇO</t>
  </si>
  <si>
    <t>EVENTO 16</t>
  </si>
  <si>
    <t>REVESTIMENTO INTERNO DE PAREDE E REVESTIMENTO DE PISO</t>
  </si>
  <si>
    <t>EVENTO 17</t>
  </si>
  <si>
    <t>FORRO MINERAL</t>
  </si>
  <si>
    <t>EVENTO 18</t>
  </si>
  <si>
    <t>REVESTIMENTO E ACABAMENTO DA FACHADA</t>
  </si>
  <si>
    <t>EVENTO 19</t>
  </si>
  <si>
    <t>PISO ALERTA E CHAPIM</t>
  </si>
  <si>
    <t>EVENTO 20</t>
  </si>
  <si>
    <t>INSTALAÇÃO DE PORTAS</t>
  </si>
  <si>
    <t>EVENTO 21</t>
  </si>
  <si>
    <t>INSTALAÇÃO DE JANELAS DE ALUMÍNIO</t>
  </si>
  <si>
    <t>EVENTO 22</t>
  </si>
  <si>
    <t>FERRAGENS EXTERNAS</t>
  </si>
  <si>
    <t>EVENTO 23</t>
  </si>
  <si>
    <t>VIDRAÇARIA</t>
  </si>
  <si>
    <t>EVENTO 24</t>
  </si>
  <si>
    <t>PORTAS DE VIDRO</t>
  </si>
  <si>
    <t>EVENTO 25</t>
  </si>
  <si>
    <t>MARCENARIA INTERNA</t>
  </si>
  <si>
    <t>EVENTO 26</t>
  </si>
  <si>
    <t>TOTEM</t>
  </si>
  <si>
    <t>EVENTO 27</t>
  </si>
  <si>
    <t>INSTALAÇÃO DE ENTRADA DE ÁGUA</t>
  </si>
  <si>
    <t>EVENTO 28</t>
  </si>
  <si>
    <t>INSTALAÇÃO DE ESGOTO</t>
  </si>
  <si>
    <t>EVENTO 29</t>
  </si>
  <si>
    <t>INSTALAÇÃO DE DRENOS E PLUVIAL</t>
  </si>
  <si>
    <t>EVENTO 30</t>
  </si>
  <si>
    <t>INSTALAÇÕES DE AGUA FRIA</t>
  </si>
  <si>
    <t>EVENTO 31</t>
  </si>
  <si>
    <t>INSTALAÇÃO DE SISTEMA DE TRATAMENTO</t>
  </si>
  <si>
    <t>EVENTO 32</t>
  </si>
  <si>
    <t>INSTALAÇÃO DE AR CONDICIONADO</t>
  </si>
  <si>
    <t>EVENTO 33</t>
  </si>
  <si>
    <t>INSTALAÇÃO DE VENTILAÇÃO</t>
  </si>
  <si>
    <t>EVENTO 34</t>
  </si>
  <si>
    <t>PADRÃO DE ENTRADA</t>
  </si>
  <si>
    <t>EVENTO 35</t>
  </si>
  <si>
    <t>INSTALAÇÃO DE QUADROS ELÉTRICOS</t>
  </si>
  <si>
    <t>EVENTO 36</t>
  </si>
  <si>
    <t>INFRAESTRUTURA DE ELÉTRICA</t>
  </si>
  <si>
    <t>EVENTO 37</t>
  </si>
  <si>
    <t>ALIMENTAÇÃO E DISTRIBUIIÇÃO DE CIRCUITOS</t>
  </si>
  <si>
    <t>EVENTO 38</t>
  </si>
  <si>
    <t>ENTRADA DE REDE</t>
  </si>
  <si>
    <t>EVENTO 39</t>
  </si>
  <si>
    <t>INSTALAÇÃO DE COBERTURA</t>
  </si>
  <si>
    <t>EVENTO 40</t>
  </si>
  <si>
    <t>DEMAIS IMPERMEABILIZAÇÕES</t>
  </si>
  <si>
    <t>EVENTO 41</t>
  </si>
  <si>
    <t>PINTURA ESMALTE</t>
  </si>
  <si>
    <t>EVENTO 42</t>
  </si>
  <si>
    <t>EMASSAMENTO E PINTURA</t>
  </si>
  <si>
    <t>EVENTO 43</t>
  </si>
  <si>
    <t>DEMARCAÇÃO DE VAGAS</t>
  </si>
  <si>
    <t>EVENTO 44</t>
  </si>
  <si>
    <t>INSTALAÇÃO DE LOUÇAS</t>
  </si>
  <si>
    <t>EVENTO 45</t>
  </si>
  <si>
    <t>INSTALAÇÃO DE METAIS</t>
  </si>
  <si>
    <t>EVENTO 46</t>
  </si>
  <si>
    <t>EQUIPAMENTOS - FORN. E INSTALAÇÃO</t>
  </si>
  <si>
    <t>EVENTO 47</t>
  </si>
  <si>
    <t>BANCADAS INTERNAS E RODAPÉS INTERNO E EXTERNOS</t>
  </si>
  <si>
    <t>EVENTO 48</t>
  </si>
  <si>
    <t>INSTALAÇÃO DE INCÊNDIO</t>
  </si>
  <si>
    <t>% ACUMULADO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</si>
</sst>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 #,##0.00_-;\-&quot;R$&quot;\ * #,##0.00_-;_-&quot;R$&quot;\ * &quot;-&quot;??_-;_-@_-"/>
    <numFmt numFmtId="164" formatCode="0.0"/>
    <numFmt numFmtId="165" formatCode="m\.d\.yy;@"/>
    <numFmt numFmtId="166" formatCode="&quot;R$&quot;\ #,##0.00"/>
    <numFmt numFmtId="167" formatCode="0.0%"/>
  </numFmts>
  <fonts count="27">
    <font>
      <sz val="10"/>
      <color rgb="FF000000"/>
      <name val="Times New Roman"/>
      <charset val="204"/>
    </font>
    <font>
      <b/>
      <sz val="7"/>
      <name val="Arial"/>
      <family val="2"/>
    </font>
    <font>
      <sz val="7"/>
      <name val="Arial MT"/>
    </font>
    <font>
      <sz val="7"/>
      <color rgb="FF000000"/>
      <name val="Arial MT"/>
      <family val="2"/>
    </font>
    <font>
      <sz val="7"/>
      <name val="Arial MT"/>
      <family val="2"/>
    </font>
    <font>
      <b/>
      <sz val="9"/>
      <name val="Calibri"/>
      <family val="2"/>
      <scheme val="minor"/>
    </font>
    <font>
      <b/>
      <sz val="9"/>
      <color rgb="FF000000"/>
      <name val="Calibri"/>
      <family val="2"/>
      <scheme val="minor"/>
    </font>
    <font>
      <sz val="9"/>
      <name val="Calibri"/>
      <family val="2"/>
      <scheme val="minor"/>
    </font>
    <font>
      <sz val="9"/>
      <color rgb="FF000000"/>
      <name val="Calibri"/>
      <family val="2"/>
      <scheme val="minor"/>
    </font>
    <font>
      <sz val="10"/>
      <color rgb="FF000000"/>
      <name val="Times New Roman"/>
      <family val="1"/>
    </font>
    <font>
      <b/>
      <sz val="10"/>
      <color rgb="FF000000"/>
      <name val="Times New Roman"/>
      <family val="1"/>
    </font>
    <font>
      <b/>
      <sz val="9"/>
      <color rgb="FF000000"/>
      <name val="Times New Roman"/>
      <family val="1"/>
    </font>
    <font>
      <sz val="10"/>
      <name val="Arial MT"/>
    </font>
    <font>
      <sz val="14"/>
      <name val="Arial MT"/>
    </font>
    <font>
      <sz val="12"/>
      <name val="Arial MT"/>
    </font>
    <font>
      <sz val="12"/>
      <color rgb="FF000000"/>
      <name val="Arial MT"/>
      <family val="2"/>
    </font>
    <font>
      <b/>
      <sz val="10"/>
      <name val="Times New Roman"/>
      <family val="1"/>
    </font>
    <font>
      <sz val="10"/>
      <name val="Times New Roman"/>
      <family val="1"/>
    </font>
    <font>
      <sz val="10"/>
      <name val="Arial MT"/>
      <family val="2"/>
    </font>
    <font>
      <sz val="14"/>
      <name val="Arial MT"/>
      <family val="2"/>
    </font>
    <font>
      <sz val="12"/>
      <name val="Arial MT"/>
      <family val="2"/>
    </font>
    <font>
      <u/>
      <sz val="12"/>
      <name val="Arial MT"/>
      <family val="2"/>
    </font>
    <font>
      <sz val="13.5"/>
      <name val="Times New Roman"/>
      <family val="1"/>
    </font>
    <font>
      <sz val="11.5"/>
      <color rgb="FF000000"/>
      <name val="Times New Roman"/>
      <family val="1"/>
    </font>
    <font>
      <sz val="9"/>
      <name val="Times New Roman"/>
      <family val="1"/>
    </font>
    <font>
      <sz val="9"/>
      <color rgb="FF000000"/>
      <name val="Times New Roman"/>
      <family val="1"/>
    </font>
    <font>
      <b/>
      <sz val="9"/>
      <name val="Times New Roman"/>
      <family val="1"/>
    </font>
  </fonts>
  <fills count="12">
    <fill>
      <patternFill patternType="none"/>
    </fill>
    <fill>
      <patternFill patternType="gray125"/>
    </fill>
    <fill>
      <patternFill patternType="solid">
        <fgColor rgb="FFD8D8D8"/>
      </patternFill>
    </fill>
    <fill>
      <patternFill patternType="solid">
        <fgColor rgb="FFF0F0F0"/>
      </patternFill>
    </fill>
    <fill>
      <patternFill patternType="solid">
        <fgColor rgb="FFF2F2F2"/>
      </patternFill>
    </fill>
    <fill>
      <patternFill patternType="solid">
        <fgColor rgb="FFDADADA"/>
      </patternFill>
    </fill>
    <fill>
      <patternFill patternType="solid">
        <fgColor rgb="FFD8E1F2"/>
      </patternFill>
    </fill>
    <fill>
      <patternFill patternType="solid">
        <fgColor rgb="FFBDBDBD"/>
      </patternFill>
    </fill>
    <fill>
      <patternFill patternType="solid">
        <fgColor rgb="FFC3D6EF"/>
      </patternFill>
    </fill>
    <fill>
      <patternFill patternType="solid">
        <fgColor rgb="FFB8CCE2"/>
      </patternFill>
    </fill>
    <fill>
      <patternFill patternType="solid">
        <fgColor rgb="FF93B3D4"/>
      </patternFill>
    </fill>
    <fill>
      <patternFill patternType="solid">
        <fgColor theme="0" tint="-0.14999847407452621"/>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FFFFFF"/>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8000"/>
      </right>
      <top style="thin">
        <color rgb="FF000000"/>
      </top>
      <bottom style="thin">
        <color rgb="FF000000"/>
      </bottom>
      <diagonal/>
    </border>
    <border>
      <left style="thin">
        <color rgb="FF008000"/>
      </left>
      <right style="thin">
        <color rgb="FF008000"/>
      </right>
      <top style="thin">
        <color rgb="FF000000"/>
      </top>
      <bottom style="thin">
        <color rgb="FF000000"/>
      </bottom>
      <diagonal/>
    </border>
    <border>
      <left style="thin">
        <color rgb="FF008000"/>
      </left>
      <right style="thin">
        <color rgb="FF000000"/>
      </right>
      <top style="thin">
        <color rgb="FF000000"/>
      </top>
      <bottom style="thin">
        <color rgb="FF000000"/>
      </bottom>
      <diagonal/>
    </border>
    <border>
      <left style="thin">
        <color rgb="FFD3D3D3"/>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0" borderId="0"/>
  </cellStyleXfs>
  <cellXfs count="264">
    <xf numFmtId="0" fontId="0" fillId="0" borderId="0" xfId="0" applyAlignment="1">
      <alignment horizontal="left" vertical="top"/>
    </xf>
    <xf numFmtId="0" fontId="1" fillId="2" borderId="1" xfId="0" applyFont="1" applyFill="1" applyBorder="1" applyAlignment="1">
      <alignment horizontal="center" vertical="top" wrapText="1"/>
    </xf>
    <xf numFmtId="0" fontId="2" fillId="0" borderId="1" xfId="0" applyFont="1" applyBorder="1" applyAlignment="1">
      <alignment horizontal="center" vertical="top" wrapText="1"/>
    </xf>
    <xf numFmtId="1" fontId="3" fillId="0" borderId="1" xfId="0" applyNumberFormat="1" applyFont="1" applyBorder="1" applyAlignment="1">
      <alignment horizontal="center" vertical="top" shrinkToFit="1"/>
    </xf>
    <xf numFmtId="2" fontId="3" fillId="0" borderId="1" xfId="0" applyNumberFormat="1" applyFont="1" applyBorder="1" applyAlignment="1">
      <alignment horizontal="center" vertical="top" shrinkToFit="1"/>
    </xf>
    <xf numFmtId="0" fontId="2" fillId="0" borderId="1" xfId="0" applyFont="1" applyBorder="1" applyAlignment="1">
      <alignment horizontal="left" vertical="top" wrapText="1"/>
    </xf>
    <xf numFmtId="0" fontId="2" fillId="0" borderId="7" xfId="0" applyFont="1" applyBorder="1" applyAlignment="1">
      <alignment horizontal="center" vertical="top" wrapText="1"/>
    </xf>
    <xf numFmtId="1" fontId="3" fillId="0" borderId="7" xfId="0" applyNumberFormat="1" applyFont="1" applyBorder="1" applyAlignment="1">
      <alignment horizontal="center" vertical="top" shrinkToFit="1"/>
    </xf>
    <xf numFmtId="2" fontId="3" fillId="0" borderId="7" xfId="0" applyNumberFormat="1" applyFont="1" applyBorder="1" applyAlignment="1">
      <alignment horizontal="center" vertical="top" shrinkToFit="1"/>
    </xf>
    <xf numFmtId="0" fontId="7" fillId="0" borderId="6" xfId="0" applyFont="1" applyBorder="1" applyAlignment="1">
      <alignment horizontal="center" vertical="top" wrapText="1"/>
    </xf>
    <xf numFmtId="0" fontId="7" fillId="0" borderId="1" xfId="0" applyFont="1" applyBorder="1" applyAlignment="1">
      <alignment horizontal="center" vertical="top" wrapText="1"/>
    </xf>
    <xf numFmtId="0" fontId="7" fillId="2" borderId="1" xfId="0" applyFont="1" applyFill="1" applyBorder="1" applyAlignment="1">
      <alignment horizontal="center" vertical="top" wrapText="1"/>
    </xf>
    <xf numFmtId="1" fontId="8" fillId="0" borderId="1" xfId="0" applyNumberFormat="1" applyFont="1" applyBorder="1" applyAlignment="1">
      <alignment horizontal="center" vertical="top" shrinkToFit="1"/>
    </xf>
    <xf numFmtId="4" fontId="8" fillId="0" borderId="1" xfId="0" applyNumberFormat="1" applyFont="1" applyBorder="1" applyAlignment="1">
      <alignment horizontal="center" vertical="top" shrinkToFit="1"/>
    </xf>
    <xf numFmtId="2" fontId="8" fillId="0" borderId="1" xfId="0" applyNumberFormat="1" applyFont="1" applyBorder="1" applyAlignment="1">
      <alignment horizontal="center" vertical="top" shrinkToFit="1"/>
    </xf>
    <xf numFmtId="0" fontId="7" fillId="0" borderId="1" xfId="0" applyFont="1" applyBorder="1" applyAlignment="1">
      <alignment horizontal="left" vertical="top" wrapText="1"/>
    </xf>
    <xf numFmtId="1" fontId="8" fillId="0" borderId="6" xfId="0" applyNumberFormat="1" applyFont="1" applyBorder="1" applyAlignment="1">
      <alignment horizontal="center" vertical="top" shrinkToFit="1"/>
    </xf>
    <xf numFmtId="2" fontId="8" fillId="0" borderId="6" xfId="0" applyNumberFormat="1" applyFont="1" applyBorder="1" applyAlignment="1">
      <alignment horizontal="center" vertical="top" shrinkToFit="1"/>
    </xf>
    <xf numFmtId="0" fontId="7" fillId="0" borderId="7" xfId="0" applyFont="1" applyBorder="1" applyAlignment="1">
      <alignment horizontal="center" vertical="top" wrapText="1"/>
    </xf>
    <xf numFmtId="1" fontId="8" fillId="0" borderId="7" xfId="0" applyNumberFormat="1" applyFont="1" applyBorder="1" applyAlignment="1">
      <alignment horizontal="center" vertical="top" shrinkToFit="1"/>
    </xf>
    <xf numFmtId="0" fontId="7" fillId="0" borderId="6" xfId="0" applyFont="1" applyBorder="1" applyAlignment="1">
      <alignment horizontal="left" vertical="top" wrapText="1"/>
    </xf>
    <xf numFmtId="0" fontId="8" fillId="0" borderId="0" xfId="0" applyFont="1" applyAlignment="1">
      <alignment horizontal="left" vertical="top"/>
    </xf>
    <xf numFmtId="0" fontId="5" fillId="2" borderId="1"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2" borderId="1" xfId="0" applyFont="1" applyFill="1" applyBorder="1" applyAlignment="1">
      <alignment vertical="top" wrapText="1"/>
    </xf>
    <xf numFmtId="0" fontId="5" fillId="3" borderId="1" xfId="0" applyFont="1" applyFill="1" applyBorder="1" applyAlignment="1">
      <alignment vertical="top" wrapText="1"/>
    </xf>
    <xf numFmtId="0" fontId="7" fillId="0" borderId="1" xfId="0" applyFont="1" applyBorder="1" applyAlignment="1">
      <alignmen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8" fillId="0" borderId="1" xfId="0" applyFont="1" applyBorder="1" applyAlignment="1">
      <alignment vertical="top" wrapText="1"/>
    </xf>
    <xf numFmtId="0" fontId="8" fillId="0" borderId="6" xfId="0" applyFont="1" applyBorder="1" applyAlignment="1">
      <alignment vertical="top" wrapText="1"/>
    </xf>
    <xf numFmtId="0" fontId="8" fillId="0" borderId="0" xfId="0" applyFont="1" applyAlignment="1">
      <alignment vertical="top"/>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top"/>
    </xf>
    <xf numFmtId="0" fontId="8" fillId="3" borderId="1" xfId="0" applyFont="1" applyFill="1" applyBorder="1" applyAlignment="1">
      <alignment horizontal="left" vertical="top"/>
    </xf>
    <xf numFmtId="0" fontId="8" fillId="0" borderId="7" xfId="0" applyFont="1" applyBorder="1" applyAlignment="1">
      <alignment horizontal="center" vertical="top"/>
    </xf>
    <xf numFmtId="0" fontId="7" fillId="0" borderId="6" xfId="0" applyFont="1" applyBorder="1" applyAlignment="1">
      <alignment horizontal="center" vertical="top"/>
    </xf>
    <xf numFmtId="0" fontId="7" fillId="0" borderId="1" xfId="0" applyFont="1" applyBorder="1" applyAlignment="1">
      <alignment horizontal="center" vertical="top"/>
    </xf>
    <xf numFmtId="0" fontId="8" fillId="0" borderId="1" xfId="0" applyFont="1" applyBorder="1" applyAlignment="1">
      <alignment horizontal="center" vertical="top"/>
    </xf>
    <xf numFmtId="0" fontId="5" fillId="2" borderId="1" xfId="0" applyFont="1" applyFill="1" applyBorder="1" applyAlignment="1">
      <alignment horizontal="center" vertical="top"/>
    </xf>
    <xf numFmtId="0" fontId="8" fillId="0" borderId="6" xfId="0" applyFont="1" applyBorder="1" applyAlignment="1">
      <alignment horizontal="center" vertical="top"/>
    </xf>
    <xf numFmtId="0" fontId="8" fillId="2" borderId="1" xfId="0" applyFont="1" applyFill="1" applyBorder="1" applyAlignment="1">
      <alignment horizontal="left" vertical="top"/>
    </xf>
    <xf numFmtId="0" fontId="8" fillId="2" borderId="1" xfId="0" applyFont="1" applyFill="1" applyBorder="1" applyAlignment="1">
      <alignment horizontal="center" vertical="top"/>
    </xf>
    <xf numFmtId="0" fontId="1" fillId="3" borderId="1" xfId="0" applyFont="1" applyFill="1" applyBorder="1" applyAlignment="1">
      <alignment horizontal="left" vertical="top" wrapText="1"/>
    </xf>
    <xf numFmtId="0" fontId="2" fillId="0" borderId="7" xfId="0" applyFont="1" applyBorder="1" applyAlignment="1">
      <alignment vertical="top" wrapText="1"/>
    </xf>
    <xf numFmtId="0" fontId="2" fillId="0" borderId="1" xfId="0" applyFont="1" applyBorder="1" applyAlignment="1">
      <alignment vertical="top" wrapText="1"/>
    </xf>
    <xf numFmtId="0" fontId="1" fillId="3" borderId="1" xfId="0" applyFont="1" applyFill="1" applyBorder="1" applyAlignment="1">
      <alignment vertical="top" wrapText="1"/>
    </xf>
    <xf numFmtId="1" fontId="6" fillId="2" borderId="1" xfId="0" applyNumberFormat="1" applyFont="1" applyFill="1" applyBorder="1" applyAlignment="1">
      <alignment horizontal="left" vertical="top" shrinkToFit="1"/>
    </xf>
    <xf numFmtId="164" fontId="6" fillId="2" borderId="1" xfId="0" applyNumberFormat="1" applyFont="1" applyFill="1" applyBorder="1" applyAlignment="1">
      <alignment horizontal="left" vertical="top" shrinkToFit="1"/>
    </xf>
    <xf numFmtId="165" fontId="8" fillId="0" borderId="1" xfId="0" applyNumberFormat="1" applyFont="1" applyBorder="1" applyAlignment="1">
      <alignment horizontal="left" vertical="top" shrinkToFit="1"/>
    </xf>
    <xf numFmtId="165" fontId="8" fillId="0" borderId="6" xfId="0" applyNumberFormat="1" applyFont="1" applyBorder="1" applyAlignment="1">
      <alignment horizontal="left" vertical="top" shrinkToFit="1"/>
    </xf>
    <xf numFmtId="0" fontId="2" fillId="0" borderId="6" xfId="0" applyFont="1" applyBorder="1" applyAlignment="1">
      <alignment horizontal="left" vertical="top" wrapText="1"/>
    </xf>
    <xf numFmtId="165" fontId="3" fillId="0" borderId="1" xfId="0" applyNumberFormat="1" applyFont="1" applyBorder="1" applyAlignment="1">
      <alignment horizontal="left" vertical="top" shrinkToFit="1"/>
    </xf>
    <xf numFmtId="0" fontId="2" fillId="0" borderId="1" xfId="0" applyFont="1" applyBorder="1" applyAlignment="1">
      <alignment horizontal="center" vertical="top"/>
    </xf>
    <xf numFmtId="0" fontId="4" fillId="0" borderId="7" xfId="0" applyFont="1" applyBorder="1" applyAlignment="1">
      <alignment horizontal="center" vertical="top"/>
    </xf>
    <xf numFmtId="0" fontId="4" fillId="0" borderId="1" xfId="0" applyFont="1" applyBorder="1" applyAlignment="1">
      <alignment horizontal="center" vertical="top"/>
    </xf>
    <xf numFmtId="4" fontId="0" fillId="0" borderId="0" xfId="0" applyNumberFormat="1" applyAlignment="1">
      <alignment horizontal="left" vertical="top"/>
    </xf>
    <xf numFmtId="166" fontId="0" fillId="0" borderId="0" xfId="0" applyNumberFormat="1" applyAlignment="1">
      <alignment horizontal="left" vertical="top"/>
    </xf>
    <xf numFmtId="166" fontId="10" fillId="2" borderId="1" xfId="0" applyNumberFormat="1" applyFont="1" applyFill="1" applyBorder="1" applyAlignment="1">
      <alignment vertical="top" wrapText="1"/>
    </xf>
    <xf numFmtId="4" fontId="1" fillId="3" borderId="1" xfId="0" applyNumberFormat="1" applyFont="1" applyFill="1" applyBorder="1" applyAlignment="1">
      <alignment vertical="top" wrapText="1"/>
    </xf>
    <xf numFmtId="4" fontId="9" fillId="0" borderId="0" xfId="0" applyNumberFormat="1" applyFont="1" applyAlignment="1">
      <alignment horizontal="left" vertical="top"/>
    </xf>
    <xf numFmtId="2" fontId="0" fillId="0" borderId="0" xfId="0" applyNumberFormat="1" applyAlignment="1">
      <alignment horizontal="left" vertical="top"/>
    </xf>
    <xf numFmtId="17" fontId="9" fillId="0" borderId="2" xfId="0" applyNumberFormat="1" applyFont="1" applyBorder="1" applyAlignment="1">
      <alignment horizontal="center" vertical="center" wrapText="1"/>
    </xf>
    <xf numFmtId="17" fontId="10" fillId="0" borderId="18" xfId="0" applyNumberFormat="1" applyFont="1" applyBorder="1" applyAlignment="1">
      <alignment horizontal="center" vertical="center" wrapText="1"/>
    </xf>
    <xf numFmtId="0" fontId="17" fillId="0" borderId="1" xfId="0" applyFont="1" applyBorder="1" applyAlignment="1">
      <alignment horizontal="center" vertical="top" wrapText="1"/>
    </xf>
    <xf numFmtId="0" fontId="9" fillId="0" borderId="1" xfId="0" applyFont="1" applyBorder="1" applyAlignment="1">
      <alignment horizontal="center" vertical="top" wrapText="1"/>
    </xf>
    <xf numFmtId="0" fontId="17" fillId="0" borderId="4" xfId="0" applyFont="1" applyBorder="1" applyAlignment="1">
      <alignment horizontal="center" vertical="top" wrapText="1"/>
    </xf>
    <xf numFmtId="0" fontId="17" fillId="5" borderId="1" xfId="0" applyFont="1" applyFill="1" applyBorder="1" applyAlignment="1">
      <alignment horizontal="center" vertical="top" wrapText="1"/>
    </xf>
    <xf numFmtId="167" fontId="9" fillId="5" borderId="1" xfId="0" applyNumberFormat="1" applyFont="1" applyFill="1" applyBorder="1" applyAlignment="1">
      <alignment horizontal="center" vertical="top" shrinkToFit="1"/>
    </xf>
    <xf numFmtId="0" fontId="17" fillId="4" borderId="1" xfId="0" applyFont="1" applyFill="1" applyBorder="1" applyAlignment="1">
      <alignment horizontal="center" vertical="top" wrapText="1"/>
    </xf>
    <xf numFmtId="0" fontId="9" fillId="0" borderId="0" xfId="0" applyFont="1" applyAlignment="1">
      <alignment horizontal="center" vertical="top"/>
    </xf>
    <xf numFmtId="0" fontId="9" fillId="5" borderId="3" xfId="0" applyFont="1" applyFill="1" applyBorder="1" applyAlignment="1">
      <alignment horizontal="center" wrapText="1"/>
    </xf>
    <xf numFmtId="4" fontId="23" fillId="6" borderId="4" xfId="0" applyNumberFormat="1" applyFont="1" applyFill="1" applyBorder="1" applyAlignment="1">
      <alignment horizontal="center" vertical="top" shrinkToFit="1"/>
    </xf>
    <xf numFmtId="4" fontId="9" fillId="5" borderId="4" xfId="0" applyNumberFormat="1" applyFont="1" applyFill="1" applyBorder="1" applyAlignment="1">
      <alignment horizontal="center" vertical="top" shrinkToFit="1"/>
    </xf>
    <xf numFmtId="4" fontId="9" fillId="4" borderId="4" xfId="0" applyNumberFormat="1" applyFont="1" applyFill="1" applyBorder="1" applyAlignment="1">
      <alignment horizontal="center" vertical="top" shrinkToFit="1"/>
    </xf>
    <xf numFmtId="10" fontId="9" fillId="0" borderId="12" xfId="0" applyNumberFormat="1" applyFont="1" applyBorder="1" applyAlignment="1">
      <alignment horizontal="center" wrapText="1"/>
    </xf>
    <xf numFmtId="0" fontId="8" fillId="0" borderId="0" xfId="0" applyFont="1" applyAlignment="1">
      <alignment horizontal="center" vertical="top"/>
    </xf>
    <xf numFmtId="0" fontId="0" fillId="0" borderId="1" xfId="0" applyBorder="1" applyAlignment="1">
      <alignment horizontal="left" wrapText="1"/>
    </xf>
    <xf numFmtId="0" fontId="14" fillId="0" borderId="1" xfId="0" applyFont="1" applyBorder="1" applyAlignment="1">
      <alignment horizontal="left" vertical="top" wrapText="1"/>
    </xf>
    <xf numFmtId="0" fontId="14" fillId="0" borderId="1" xfId="0" applyFont="1" applyBorder="1" applyAlignment="1">
      <alignment horizontal="center" vertical="top" wrapText="1"/>
    </xf>
    <xf numFmtId="10" fontId="15" fillId="0" borderId="1" xfId="0" applyNumberFormat="1" applyFont="1" applyBorder="1" applyAlignment="1">
      <alignment horizontal="right" vertical="top" shrinkToFit="1"/>
    </xf>
    <xf numFmtId="0" fontId="14" fillId="0" borderId="1" xfId="0" applyFont="1" applyBorder="1" applyAlignment="1">
      <alignment horizontal="right" vertical="top" wrapText="1" indent="9"/>
    </xf>
    <xf numFmtId="0" fontId="25" fillId="0" borderId="0" xfId="0" applyFont="1" applyAlignment="1">
      <alignment horizontal="left" vertical="top"/>
    </xf>
    <xf numFmtId="0" fontId="24" fillId="7" borderId="1" xfId="0" applyFont="1" applyFill="1" applyBorder="1" applyAlignment="1">
      <alignment horizontal="center" vertical="top" wrapText="1"/>
    </xf>
    <xf numFmtId="0" fontId="24" fillId="5" borderId="5" xfId="0" applyFont="1" applyFill="1" applyBorder="1" applyAlignment="1">
      <alignment horizontal="left" vertical="top"/>
    </xf>
    <xf numFmtId="0" fontId="25" fillId="8" borderId="1" xfId="0" applyFont="1" applyFill="1" applyBorder="1" applyAlignment="1">
      <alignment horizontal="left" wrapText="1"/>
    </xf>
    <xf numFmtId="10" fontId="25" fillId="8" borderId="14" xfId="0" applyNumberFormat="1" applyFont="1" applyFill="1" applyBorder="1" applyAlignment="1">
      <alignment horizontal="center" vertical="top" shrinkToFit="1"/>
    </xf>
    <xf numFmtId="10" fontId="25" fillId="8" borderId="15" xfId="0" applyNumberFormat="1" applyFont="1" applyFill="1" applyBorder="1" applyAlignment="1">
      <alignment horizontal="center" vertical="top" shrinkToFit="1"/>
    </xf>
    <xf numFmtId="10" fontId="25" fillId="8" borderId="16" xfId="0" applyNumberFormat="1" applyFont="1" applyFill="1" applyBorder="1" applyAlignment="1">
      <alignment horizontal="center" vertical="top" shrinkToFit="1"/>
    </xf>
    <xf numFmtId="10" fontId="25" fillId="8" borderId="1" xfId="0" applyNumberFormat="1" applyFont="1" applyFill="1" applyBorder="1" applyAlignment="1">
      <alignment horizontal="center" vertical="top" shrinkToFit="1"/>
    </xf>
    <xf numFmtId="0" fontId="25" fillId="8" borderId="1" xfId="0" applyFont="1" applyFill="1" applyBorder="1" applyAlignment="1">
      <alignment horizontal="left" vertical="center" wrapText="1"/>
    </xf>
    <xf numFmtId="0" fontId="25" fillId="8" borderId="14" xfId="0" applyFont="1" applyFill="1" applyBorder="1" applyAlignment="1">
      <alignment horizontal="left" vertical="center" wrapText="1"/>
    </xf>
    <xf numFmtId="0" fontId="24" fillId="5" borderId="5" xfId="0" applyFont="1" applyFill="1" applyBorder="1" applyAlignment="1">
      <alignment horizontal="left" vertical="top" wrapText="1" indent="1"/>
    </xf>
    <xf numFmtId="0" fontId="25" fillId="9" borderId="1" xfId="0" applyFont="1" applyFill="1" applyBorder="1" applyAlignment="1">
      <alignment horizontal="left" wrapText="1"/>
    </xf>
    <xf numFmtId="10" fontId="25" fillId="9" borderId="1" xfId="0" applyNumberFormat="1" applyFont="1" applyFill="1" applyBorder="1" applyAlignment="1">
      <alignment horizontal="center" vertical="top" shrinkToFit="1"/>
    </xf>
    <xf numFmtId="0" fontId="25" fillId="9" borderId="1" xfId="0" applyFont="1" applyFill="1" applyBorder="1" applyAlignment="1">
      <alignment horizontal="left" vertical="center" wrapText="1"/>
    </xf>
    <xf numFmtId="0" fontId="25" fillId="10" borderId="1" xfId="0" applyFont="1" applyFill="1" applyBorder="1" applyAlignment="1">
      <alignment horizontal="left" wrapText="1"/>
    </xf>
    <xf numFmtId="10" fontId="25" fillId="10" borderId="1" xfId="0" applyNumberFormat="1" applyFont="1" applyFill="1" applyBorder="1" applyAlignment="1">
      <alignment horizontal="center" vertical="top" shrinkToFit="1"/>
    </xf>
    <xf numFmtId="0" fontId="25" fillId="5" borderId="6" xfId="0" applyFont="1" applyFill="1" applyBorder="1" applyAlignment="1">
      <alignment horizontal="left" wrapText="1"/>
    </xf>
    <xf numFmtId="0" fontId="25" fillId="5" borderId="6" xfId="0" applyFont="1" applyFill="1" applyBorder="1" applyAlignment="1">
      <alignment horizontal="left"/>
    </xf>
    <xf numFmtId="10" fontId="25" fillId="0" borderId="1" xfId="0" applyNumberFormat="1" applyFont="1" applyBorder="1" applyAlignment="1">
      <alignment horizontal="center" vertical="top" shrinkToFit="1"/>
    </xf>
    <xf numFmtId="0" fontId="25" fillId="0" borderId="0" xfId="0" applyFont="1" applyAlignment="1">
      <alignment vertical="top"/>
    </xf>
    <xf numFmtId="167" fontId="16" fillId="5" borderId="1" xfId="0" applyNumberFormat="1" applyFont="1" applyFill="1" applyBorder="1" applyAlignment="1">
      <alignment horizontal="center" vertical="top" wrapText="1"/>
    </xf>
    <xf numFmtId="4" fontId="10" fillId="5" borderId="4" xfId="0" applyNumberFormat="1" applyFont="1" applyFill="1" applyBorder="1" applyAlignment="1">
      <alignment horizontal="center" vertical="top" shrinkToFit="1"/>
    </xf>
    <xf numFmtId="0" fontId="5" fillId="0" borderId="10" xfId="0" applyFont="1" applyBorder="1" applyAlignment="1">
      <alignment horizontal="center" vertical="top"/>
    </xf>
    <xf numFmtId="17" fontId="9" fillId="0" borderId="2" xfId="0" applyNumberFormat="1" applyFont="1" applyBorder="1" applyAlignment="1">
      <alignment horizontal="center" vertical="top" wrapText="1"/>
    </xf>
    <xf numFmtId="17" fontId="10" fillId="0" borderId="18" xfId="0" applyNumberFormat="1" applyFont="1" applyBorder="1" applyAlignment="1">
      <alignment horizontal="center" vertical="top" wrapText="1"/>
    </xf>
    <xf numFmtId="0" fontId="5" fillId="0" borderId="6" xfId="0" applyFont="1" applyBorder="1" applyAlignment="1">
      <alignment horizontal="center" vertical="top"/>
    </xf>
    <xf numFmtId="4" fontId="8" fillId="2" borderId="1" xfId="0" applyNumberFormat="1" applyFont="1" applyFill="1" applyBorder="1" applyAlignment="1">
      <alignment vertical="top"/>
    </xf>
    <xf numFmtId="166" fontId="5" fillId="2" borderId="1" xfId="0" applyNumberFormat="1" applyFont="1" applyFill="1" applyBorder="1" applyAlignment="1">
      <alignment horizontal="right" vertical="top"/>
    </xf>
    <xf numFmtId="4" fontId="5" fillId="2" borderId="1" xfId="0" applyNumberFormat="1" applyFont="1" applyFill="1" applyBorder="1" applyAlignment="1">
      <alignment vertical="top"/>
    </xf>
    <xf numFmtId="0" fontId="8" fillId="2" borderId="1" xfId="0" applyFont="1" applyFill="1" applyBorder="1" applyAlignment="1">
      <alignment horizontal="left" vertical="top" wrapText="1"/>
    </xf>
    <xf numFmtId="166" fontId="8" fillId="3" borderId="1" xfId="0" applyNumberFormat="1" applyFont="1" applyFill="1" applyBorder="1" applyAlignment="1">
      <alignment horizontal="right" vertical="top"/>
    </xf>
    <xf numFmtId="4" fontId="8" fillId="3" borderId="1" xfId="0" applyNumberFormat="1" applyFont="1" applyFill="1" applyBorder="1" applyAlignment="1">
      <alignment vertical="top"/>
    </xf>
    <xf numFmtId="44" fontId="7" fillId="0" borderId="1" xfId="0" applyNumberFormat="1" applyFont="1" applyBorder="1" applyAlignment="1">
      <alignment horizontal="center" vertical="top"/>
    </xf>
    <xf numFmtId="166" fontId="7" fillId="0" borderId="1" xfId="0" applyNumberFormat="1" applyFont="1" applyBorder="1" applyAlignment="1">
      <alignment horizontal="right" vertical="top"/>
    </xf>
    <xf numFmtId="4" fontId="7" fillId="0" borderId="1" xfId="0" applyNumberFormat="1" applyFont="1" applyBorder="1" applyAlignment="1">
      <alignment vertical="top"/>
    </xf>
    <xf numFmtId="166" fontId="5" fillId="3" borderId="1" xfId="0" applyNumberFormat="1" applyFont="1" applyFill="1" applyBorder="1" applyAlignment="1">
      <alignment horizontal="right" vertical="top"/>
    </xf>
    <xf numFmtId="4" fontId="5" fillId="3" borderId="1" xfId="0" applyNumberFormat="1" applyFont="1" applyFill="1" applyBorder="1" applyAlignment="1">
      <alignment vertical="top"/>
    </xf>
    <xf numFmtId="166" fontId="6" fillId="2" borderId="1" xfId="0" applyNumberFormat="1" applyFont="1" applyFill="1" applyBorder="1" applyAlignment="1">
      <alignment horizontal="right" vertical="top"/>
    </xf>
    <xf numFmtId="4" fontId="6" fillId="2" borderId="1" xfId="0" applyNumberFormat="1" applyFont="1" applyFill="1" applyBorder="1" applyAlignment="1">
      <alignment vertical="top"/>
    </xf>
    <xf numFmtId="166" fontId="6" fillId="3" borderId="1" xfId="0" applyNumberFormat="1" applyFont="1" applyFill="1" applyBorder="1" applyAlignment="1">
      <alignment horizontal="right" vertical="top"/>
    </xf>
    <xf numFmtId="4" fontId="6" fillId="3" borderId="1" xfId="0" applyNumberFormat="1" applyFont="1" applyFill="1" applyBorder="1" applyAlignment="1">
      <alignment vertical="top"/>
    </xf>
    <xf numFmtId="0" fontId="7" fillId="0" borderId="7" xfId="0" applyFont="1" applyBorder="1" applyAlignment="1">
      <alignment horizontal="center" vertical="top"/>
    </xf>
    <xf numFmtId="166" fontId="7" fillId="0" borderId="1" xfId="0" applyNumberFormat="1" applyFont="1" applyBorder="1" applyAlignment="1">
      <alignment horizontal="center" vertical="top"/>
    </xf>
    <xf numFmtId="166" fontId="2" fillId="0" borderId="7" xfId="0" applyNumberFormat="1" applyFont="1" applyBorder="1" applyAlignment="1">
      <alignment horizontal="center" vertical="top" wrapText="1"/>
    </xf>
    <xf numFmtId="166" fontId="2" fillId="0" borderId="1" xfId="0" applyNumberFormat="1" applyFont="1" applyBorder="1" applyAlignment="1">
      <alignment horizontal="center" vertical="top" wrapText="1"/>
    </xf>
    <xf numFmtId="0" fontId="0" fillId="3" borderId="1" xfId="0" applyFill="1" applyBorder="1" applyAlignment="1">
      <alignment horizontal="left" vertical="top"/>
    </xf>
    <xf numFmtId="0" fontId="0" fillId="3" borderId="1" xfId="0" applyFill="1" applyBorder="1" applyAlignment="1">
      <alignment horizontal="left" vertical="top" wrapText="1"/>
    </xf>
    <xf numFmtId="0" fontId="0" fillId="3" borderId="1" xfId="0" applyFill="1" applyBorder="1" applyAlignment="1">
      <alignment horizontal="center" vertical="top" wrapText="1"/>
    </xf>
    <xf numFmtId="166" fontId="1" fillId="3" borderId="1" xfId="0" applyNumberFormat="1" applyFont="1" applyFill="1" applyBorder="1" applyAlignment="1">
      <alignment horizontal="right" vertical="top" wrapText="1"/>
    </xf>
    <xf numFmtId="0" fontId="11" fillId="2" borderId="1" xfId="0" applyFont="1" applyFill="1" applyBorder="1" applyAlignment="1">
      <alignment horizontal="center" vertical="top" wrapText="1"/>
    </xf>
    <xf numFmtId="166" fontId="8" fillId="0" borderId="0" xfId="0" applyNumberFormat="1" applyFont="1" applyAlignment="1">
      <alignment horizontal="right" vertical="top"/>
    </xf>
    <xf numFmtId="4" fontId="6" fillId="0" borderId="0" xfId="0" applyNumberFormat="1" applyFont="1" applyAlignment="1">
      <alignment vertical="top"/>
    </xf>
    <xf numFmtId="4" fontId="8" fillId="0" borderId="0" xfId="0" applyNumberFormat="1" applyFont="1" applyAlignment="1">
      <alignment vertical="top"/>
    </xf>
    <xf numFmtId="0" fontId="0" fillId="0" borderId="9" xfId="0" applyBorder="1" applyAlignment="1">
      <alignment horizontal="left" vertical="top" wrapText="1"/>
    </xf>
    <xf numFmtId="0" fontId="0" fillId="0" borderId="8" xfId="0" applyBorder="1" applyAlignment="1">
      <alignment horizontal="left" vertical="top" wrapText="1"/>
    </xf>
    <xf numFmtId="0" fontId="8" fillId="0" borderId="20" xfId="0" applyFont="1" applyBorder="1" applyAlignment="1">
      <alignment horizontal="center" vertical="top"/>
    </xf>
    <xf numFmtId="0" fontId="8" fillId="0" borderId="21" xfId="0" applyFont="1" applyBorder="1" applyAlignment="1">
      <alignment horizontal="center" vertical="top"/>
    </xf>
    <xf numFmtId="0" fontId="8" fillId="0" borderId="22" xfId="0" applyFont="1" applyBorder="1" applyAlignment="1">
      <alignment horizontal="center" vertical="top"/>
    </xf>
    <xf numFmtId="0" fontId="5" fillId="0" borderId="10" xfId="0" applyFont="1" applyBorder="1" applyAlignment="1">
      <alignment horizontal="center" vertical="top"/>
    </xf>
    <xf numFmtId="0" fontId="5" fillId="0" borderId="11" xfId="0" applyFont="1" applyBorder="1" applyAlignment="1">
      <alignment horizontal="center" vertical="top"/>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0" borderId="9" xfId="0" applyFont="1" applyBorder="1" applyAlignment="1">
      <alignment horizontal="center" vertical="top"/>
    </xf>
    <xf numFmtId="0" fontId="5" fillId="0" borderId="8" xfId="0" applyFont="1" applyBorder="1" applyAlignment="1">
      <alignment horizontal="center" vertical="top"/>
    </xf>
    <xf numFmtId="0" fontId="5" fillId="0" borderId="13" xfId="0" applyFont="1" applyBorder="1" applyAlignment="1">
      <alignment horizontal="center" vertical="top"/>
    </xf>
    <xf numFmtId="0" fontId="5" fillId="0" borderId="12" xfId="0" applyFont="1" applyBorder="1" applyAlignment="1">
      <alignment horizontal="center" vertical="top"/>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10" fontId="6" fillId="0" borderId="5" xfId="0" applyNumberFormat="1" applyFont="1" applyBorder="1" applyAlignment="1">
      <alignment horizontal="center" vertical="top" shrinkToFit="1"/>
    </xf>
    <xf numFmtId="10" fontId="6" fillId="0" borderId="6" xfId="0" applyNumberFormat="1" applyFont="1" applyBorder="1" applyAlignment="1">
      <alignment horizontal="center" vertical="top" shrinkToFit="1"/>
    </xf>
    <xf numFmtId="0" fontId="9" fillId="0" borderId="20" xfId="0" applyFont="1" applyBorder="1" applyAlignment="1">
      <alignment horizontal="center" vertical="top"/>
    </xf>
    <xf numFmtId="0" fontId="9" fillId="0" borderId="21" xfId="0" applyFont="1" applyBorder="1" applyAlignment="1">
      <alignment horizontal="center" vertical="top"/>
    </xf>
    <xf numFmtId="0" fontId="9" fillId="0" borderId="22" xfId="0" applyFont="1" applyBorder="1" applyAlignment="1">
      <alignment horizontal="center" vertical="top"/>
    </xf>
    <xf numFmtId="0" fontId="17" fillId="0" borderId="10"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0" fillId="11" borderId="2" xfId="0" applyFont="1" applyFill="1" applyBorder="1" applyAlignment="1">
      <alignment horizontal="center" wrapText="1"/>
    </xf>
    <xf numFmtId="0" fontId="10" fillId="11" borderId="3" xfId="0" applyFont="1" applyFill="1" applyBorder="1" applyAlignment="1">
      <alignment horizontal="center" wrapText="1"/>
    </xf>
    <xf numFmtId="0" fontId="10" fillId="11" borderId="4" xfId="0" applyFont="1" applyFill="1" applyBorder="1" applyAlignment="1">
      <alignment horizontal="center" wrapText="1"/>
    </xf>
    <xf numFmtId="0" fontId="9" fillId="4" borderId="2" xfId="0" applyFont="1" applyFill="1" applyBorder="1" applyAlignment="1">
      <alignment horizontal="left" wrapText="1"/>
    </xf>
    <xf numFmtId="0" fontId="9" fillId="4" borderId="3" xfId="0" applyFont="1" applyFill="1" applyBorder="1" applyAlignment="1">
      <alignment horizontal="left" wrapText="1"/>
    </xf>
    <xf numFmtId="0" fontId="9" fillId="4" borderId="4" xfId="0" applyFont="1" applyFill="1" applyBorder="1" applyAlignment="1">
      <alignment horizontal="left" wrapText="1"/>
    </xf>
    <xf numFmtId="0" fontId="17" fillId="4" borderId="2" xfId="0" applyFont="1" applyFill="1" applyBorder="1" applyAlignment="1">
      <alignment horizontal="left" vertical="top" wrapText="1"/>
    </xf>
    <xf numFmtId="0" fontId="17" fillId="4" borderId="3" xfId="0" applyFont="1" applyFill="1" applyBorder="1" applyAlignment="1">
      <alignment horizontal="left" vertical="top" wrapText="1"/>
    </xf>
    <xf numFmtId="0" fontId="17" fillId="4" borderId="4" xfId="0" applyFont="1" applyFill="1" applyBorder="1" applyAlignment="1">
      <alignment horizontal="left" vertical="top" wrapText="1"/>
    </xf>
    <xf numFmtId="0" fontId="10" fillId="5" borderId="2" xfId="0" applyFont="1" applyFill="1" applyBorder="1" applyAlignment="1">
      <alignment horizontal="left" wrapText="1"/>
    </xf>
    <xf numFmtId="0" fontId="10" fillId="5" borderId="3" xfId="0" applyFont="1" applyFill="1" applyBorder="1" applyAlignment="1">
      <alignment horizontal="left" wrapText="1"/>
    </xf>
    <xf numFmtId="0" fontId="10" fillId="5" borderId="4" xfId="0" applyFont="1" applyFill="1" applyBorder="1" applyAlignment="1">
      <alignment horizontal="left" wrapText="1"/>
    </xf>
    <xf numFmtId="0" fontId="10" fillId="4" borderId="2" xfId="0" applyFont="1" applyFill="1" applyBorder="1" applyAlignment="1">
      <alignment horizontal="left" wrapText="1"/>
    </xf>
    <xf numFmtId="0" fontId="10" fillId="4" borderId="3" xfId="0" applyFont="1" applyFill="1" applyBorder="1" applyAlignment="1">
      <alignment horizontal="left" wrapText="1"/>
    </xf>
    <xf numFmtId="0" fontId="10" fillId="4" borderId="4" xfId="0" applyFont="1" applyFill="1" applyBorder="1" applyAlignment="1">
      <alignment horizontal="left" wrapText="1"/>
    </xf>
    <xf numFmtId="0" fontId="17" fillId="0" borderId="2" xfId="0" applyFont="1" applyBorder="1" applyAlignment="1">
      <alignment horizontal="center" vertical="top" wrapText="1"/>
    </xf>
    <xf numFmtId="0" fontId="17" fillId="0" borderId="4" xfId="0" applyFont="1" applyBorder="1" applyAlignment="1">
      <alignment horizontal="center" vertical="top" wrapText="1"/>
    </xf>
    <xf numFmtId="0" fontId="9" fillId="5" borderId="2" xfId="0" applyFont="1" applyFill="1" applyBorder="1" applyAlignment="1">
      <alignment horizontal="center" wrapText="1"/>
    </xf>
    <xf numFmtId="0" fontId="9" fillId="5" borderId="3" xfId="0" applyFont="1" applyFill="1" applyBorder="1" applyAlignment="1">
      <alignment horizontal="center" wrapText="1"/>
    </xf>
    <xf numFmtId="0" fontId="9" fillId="5" borderId="4" xfId="0" applyFont="1" applyFill="1" applyBorder="1" applyAlignment="1">
      <alignment horizontal="center" wrapText="1"/>
    </xf>
    <xf numFmtId="0" fontId="9" fillId="0" borderId="2" xfId="0" applyFont="1" applyBorder="1" applyAlignment="1">
      <alignment horizontal="center" wrapText="1"/>
    </xf>
    <xf numFmtId="0" fontId="9" fillId="0" borderId="3" xfId="0" applyFont="1" applyBorder="1" applyAlignment="1">
      <alignment horizontal="center" wrapText="1"/>
    </xf>
    <xf numFmtId="0" fontId="9" fillId="0" borderId="4" xfId="0" applyFont="1" applyBorder="1" applyAlignment="1">
      <alignment horizontal="center" wrapText="1"/>
    </xf>
    <xf numFmtId="0" fontId="22" fillId="0" borderId="11" xfId="0" applyFont="1" applyBorder="1" applyAlignment="1">
      <alignment horizontal="center" vertical="top" wrapText="1"/>
    </xf>
    <xf numFmtId="0" fontId="22" fillId="0" borderId="13" xfId="0" applyFont="1" applyBorder="1" applyAlignment="1">
      <alignment horizontal="center" vertical="top" wrapText="1"/>
    </xf>
    <xf numFmtId="0" fontId="22" fillId="0" borderId="19" xfId="0" applyFont="1" applyBorder="1" applyAlignment="1">
      <alignment horizontal="center" vertical="top"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13" fillId="0" borderId="2" xfId="0" applyFont="1" applyBorder="1" applyAlignment="1">
      <alignment horizontal="center" vertical="top" wrapText="1"/>
    </xf>
    <xf numFmtId="0" fontId="13" fillId="0" borderId="3" xfId="0" applyFont="1" applyBorder="1" applyAlignment="1">
      <alignment horizontal="center" vertical="top" wrapText="1"/>
    </xf>
    <xf numFmtId="0" fontId="13" fillId="0" borderId="4" xfId="0" applyFont="1" applyBorder="1" applyAlignment="1">
      <alignment horizontal="center" vertical="top"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14" fillId="0" borderId="2" xfId="0" applyFont="1" applyBorder="1" applyAlignment="1">
      <alignment horizontal="left" vertical="top" wrapText="1" indent="5"/>
    </xf>
    <xf numFmtId="0" fontId="14" fillId="0" borderId="3" xfId="0" applyFont="1" applyBorder="1" applyAlignment="1">
      <alignment horizontal="left" vertical="top" wrapText="1" indent="5"/>
    </xf>
    <xf numFmtId="0" fontId="14" fillId="0" borderId="4" xfId="0" applyFont="1" applyBorder="1" applyAlignment="1">
      <alignment horizontal="left" vertical="top" wrapText="1" indent="5"/>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4" fillId="0" borderId="4" xfId="0" applyFont="1"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25" fillId="0" borderId="17" xfId="0" applyFont="1" applyBorder="1" applyAlignment="1">
      <alignment horizontal="left" vertical="center" wrapText="1"/>
    </xf>
    <xf numFmtId="0" fontId="25" fillId="0" borderId="4" xfId="0" applyFont="1" applyBorder="1" applyAlignment="1">
      <alignment horizontal="left" vertical="center" wrapText="1"/>
    </xf>
    <xf numFmtId="0" fontId="25" fillId="0" borderId="17" xfId="0" applyFont="1" applyBorder="1" applyAlignment="1">
      <alignment horizontal="left" wrapText="1"/>
    </xf>
    <xf numFmtId="0" fontId="25" fillId="0" borderId="3" xfId="0" applyFont="1" applyBorder="1" applyAlignment="1">
      <alignment horizontal="left" wrapText="1"/>
    </xf>
    <xf numFmtId="0" fontId="25" fillId="0" borderId="4" xfId="0" applyFont="1" applyBorder="1" applyAlignment="1">
      <alignment horizontal="left" wrapText="1"/>
    </xf>
    <xf numFmtId="0" fontId="24" fillId="5" borderId="5" xfId="0" applyFont="1" applyFill="1" applyBorder="1" applyAlignment="1">
      <alignment horizontal="left" vertical="top" wrapText="1" indent="1"/>
    </xf>
    <xf numFmtId="0" fontId="24" fillId="5" borderId="6" xfId="0" applyFont="1" applyFill="1" applyBorder="1" applyAlignment="1">
      <alignment horizontal="left" vertical="top" wrapText="1" indent="1"/>
    </xf>
    <xf numFmtId="0" fontId="24" fillId="5" borderId="5" xfId="0" applyFont="1" applyFill="1" applyBorder="1" applyAlignment="1">
      <alignment horizontal="left" vertical="top"/>
    </xf>
    <xf numFmtId="0" fontId="24" fillId="5" borderId="6" xfId="0" applyFont="1" applyFill="1" applyBorder="1" applyAlignment="1">
      <alignment horizontal="left" vertical="top"/>
    </xf>
    <xf numFmtId="0" fontId="24" fillId="5" borderId="5" xfId="0" applyFont="1" applyFill="1" applyBorder="1" applyAlignment="1">
      <alignment vertical="top"/>
    </xf>
    <xf numFmtId="0" fontId="24" fillId="5" borderId="6" xfId="0" applyFont="1" applyFill="1" applyBorder="1" applyAlignment="1">
      <alignment vertical="top"/>
    </xf>
    <xf numFmtId="0" fontId="24" fillId="5" borderId="5" xfId="0" applyFont="1" applyFill="1" applyBorder="1" applyAlignment="1">
      <alignment horizontal="left" vertical="top" wrapText="1"/>
    </xf>
    <xf numFmtId="0" fontId="24" fillId="5" borderId="6" xfId="0" applyFont="1" applyFill="1" applyBorder="1" applyAlignment="1">
      <alignment horizontal="left" vertical="top" wrapText="1"/>
    </xf>
    <xf numFmtId="0" fontId="26" fillId="7" borderId="3" xfId="0" applyFont="1" applyFill="1" applyBorder="1" applyAlignment="1">
      <alignment horizontal="center" vertical="top" wrapText="1"/>
    </xf>
    <xf numFmtId="0" fontId="26" fillId="7" borderId="4" xfId="0" applyFont="1" applyFill="1" applyBorder="1" applyAlignment="1">
      <alignment horizontal="center" vertical="top" wrapText="1"/>
    </xf>
    <xf numFmtId="0" fontId="26" fillId="7" borderId="2" xfId="0" applyFont="1" applyFill="1" applyBorder="1" applyAlignment="1">
      <alignment horizontal="center" vertical="top" wrapText="1"/>
    </xf>
    <xf numFmtId="0" fontId="24" fillId="7" borderId="5" xfId="0" applyFont="1" applyFill="1" applyBorder="1" applyAlignment="1">
      <alignment horizontal="left" vertical="center" wrapText="1" indent="1"/>
    </xf>
    <xf numFmtId="0" fontId="24" fillId="7" borderId="6" xfId="0" applyFont="1" applyFill="1" applyBorder="1" applyAlignment="1">
      <alignment horizontal="left" vertical="center" wrapText="1" indent="1"/>
    </xf>
    <xf numFmtId="0" fontId="24" fillId="7" borderId="5" xfId="0" applyFont="1" applyFill="1" applyBorder="1" applyAlignment="1">
      <alignment horizontal="left" vertical="center"/>
    </xf>
    <xf numFmtId="0" fontId="24" fillId="7" borderId="6" xfId="0" applyFont="1" applyFill="1" applyBorder="1" applyAlignment="1">
      <alignment horizontal="left" vertical="center"/>
    </xf>
    <xf numFmtId="0" fontId="24" fillId="7" borderId="5" xfId="0" applyFont="1" applyFill="1" applyBorder="1" applyAlignment="1">
      <alignment vertical="center"/>
    </xf>
    <xf numFmtId="0" fontId="24" fillId="7" borderId="6" xfId="0" applyFont="1" applyFill="1" applyBorder="1" applyAlignment="1">
      <alignment vertical="center"/>
    </xf>
    <xf numFmtId="0" fontId="24" fillId="7" borderId="2" xfId="0" applyFont="1" applyFill="1" applyBorder="1" applyAlignment="1">
      <alignment horizontal="left" vertical="top" wrapText="1" indent="2"/>
    </xf>
    <xf numFmtId="0" fontId="24" fillId="7" borderId="4" xfId="0" applyFont="1" applyFill="1" applyBorder="1" applyAlignment="1">
      <alignment horizontal="left" vertical="top" wrapText="1" indent="2"/>
    </xf>
    <xf numFmtId="0" fontId="25" fillId="7" borderId="2" xfId="0" applyFont="1" applyFill="1" applyBorder="1" applyAlignment="1">
      <alignment horizontal="left" wrapText="1"/>
    </xf>
    <xf numFmtId="0" fontId="25" fillId="7" borderId="3" xfId="0" applyFont="1" applyFill="1" applyBorder="1" applyAlignment="1">
      <alignment horizontal="left" wrapText="1"/>
    </xf>
    <xf numFmtId="0" fontId="25" fillId="7" borderId="4" xfId="0" applyFont="1" applyFill="1" applyBorder="1" applyAlignment="1">
      <alignment horizontal="left" wrapText="1"/>
    </xf>
    <xf numFmtId="0" fontId="5" fillId="0" borderId="11" xfId="0" applyFont="1" applyBorder="1" applyAlignment="1">
      <alignment horizontal="left" vertical="center" wrapText="1"/>
    </xf>
    <xf numFmtId="0" fontId="5" fillId="0" borderId="13" xfId="0" applyFont="1" applyBorder="1" applyAlignment="1">
      <alignment horizontal="left" vertical="center" wrapText="1"/>
    </xf>
    <xf numFmtId="0" fontId="5" fillId="0" borderId="12" xfId="0" applyFont="1" applyBorder="1" applyAlignment="1">
      <alignment horizontal="left" vertical="center" wrapText="1"/>
    </xf>
    <xf numFmtId="0" fontId="25" fillId="0" borderId="20" xfId="0" applyFont="1" applyBorder="1" applyAlignment="1">
      <alignment horizontal="center" vertical="top"/>
    </xf>
    <xf numFmtId="0" fontId="25" fillId="0" borderId="21" xfId="0" applyFont="1" applyBorder="1" applyAlignment="1">
      <alignment horizontal="center" vertical="top"/>
    </xf>
    <xf numFmtId="0" fontId="25" fillId="0" borderId="22" xfId="0" applyFont="1" applyBorder="1" applyAlignment="1">
      <alignment horizontal="center" vertical="top"/>
    </xf>
    <xf numFmtId="0" fontId="24" fillId="7" borderId="13" xfId="0" applyFont="1" applyFill="1" applyBorder="1" applyAlignment="1">
      <alignment horizontal="center" vertical="top" wrapText="1"/>
    </xf>
    <xf numFmtId="0" fontId="24" fillId="7" borderId="12" xfId="0" applyFont="1" applyFill="1" applyBorder="1" applyAlignment="1">
      <alignment horizontal="center" vertical="top" wrapText="1"/>
    </xf>
    <xf numFmtId="0" fontId="24" fillId="7" borderId="5" xfId="0" applyFont="1" applyFill="1" applyBorder="1" applyAlignment="1">
      <alignment horizontal="right" vertical="center"/>
    </xf>
    <xf numFmtId="0" fontId="24" fillId="7" borderId="6" xfId="0" applyFont="1" applyFill="1" applyBorder="1" applyAlignment="1">
      <alignment horizontal="right" vertical="center"/>
    </xf>
    <xf numFmtId="166" fontId="24" fillId="5" borderId="5" xfId="0" applyNumberFormat="1" applyFont="1" applyFill="1" applyBorder="1" applyAlignment="1">
      <alignment horizontal="right" vertical="top"/>
    </xf>
    <xf numFmtId="166" fontId="25" fillId="8" borderId="1" xfId="0" applyNumberFormat="1" applyFont="1" applyFill="1" applyBorder="1" applyAlignment="1">
      <alignment horizontal="center" vertical="top" shrinkToFit="1"/>
    </xf>
    <xf numFmtId="166" fontId="24" fillId="8" borderId="1" xfId="0" applyNumberFormat="1" applyFont="1" applyFill="1" applyBorder="1" applyAlignment="1">
      <alignment horizontal="center" vertical="top" wrapText="1"/>
    </xf>
    <xf numFmtId="166" fontId="24" fillId="5" borderId="6" xfId="0" applyNumberFormat="1" applyFont="1" applyFill="1" applyBorder="1" applyAlignment="1">
      <alignment horizontal="right" vertical="top"/>
    </xf>
    <xf numFmtId="0" fontId="24" fillId="5" borderId="6" xfId="0" applyFont="1" applyFill="1" applyBorder="1" applyAlignment="1">
      <alignment horizontal="right" vertical="top"/>
    </xf>
    <xf numFmtId="166" fontId="24" fillId="9" borderId="1" xfId="0" applyNumberFormat="1" applyFont="1" applyFill="1" applyBorder="1" applyAlignment="1">
      <alignment horizontal="center" vertical="top" wrapText="1"/>
    </xf>
    <xf numFmtId="166" fontId="9" fillId="0" borderId="0" xfId="0" applyNumberFormat="1" applyFont="1" applyAlignment="1">
      <alignment horizontal="right" vertical="top"/>
    </xf>
    <xf numFmtId="166" fontId="24" fillId="10" borderId="1" xfId="0" applyNumberFormat="1" applyFont="1" applyFill="1" applyBorder="1" applyAlignment="1">
      <alignment horizontal="center" vertical="top" wrapText="1"/>
    </xf>
    <xf numFmtId="166" fontId="25" fillId="5" borderId="6" xfId="0" applyNumberFormat="1" applyFont="1" applyFill="1" applyBorder="1" applyAlignment="1">
      <alignment horizontal="right"/>
    </xf>
    <xf numFmtId="0" fontId="25" fillId="5" borderId="6" xfId="0" applyFont="1" applyFill="1" applyBorder="1" applyAlignment="1">
      <alignment horizontal="right"/>
    </xf>
    <xf numFmtId="166" fontId="24" fillId="5" borderId="6" xfId="0" applyNumberFormat="1" applyFont="1" applyFill="1" applyBorder="1" applyAlignment="1">
      <alignment vertical="top"/>
    </xf>
    <xf numFmtId="166" fontId="24" fillId="0" borderId="1" xfId="0" applyNumberFormat="1" applyFont="1" applyBorder="1" applyAlignment="1">
      <alignment vertical="top"/>
    </xf>
    <xf numFmtId="166" fontId="24" fillId="0" borderId="1" xfId="0" applyNumberFormat="1" applyFont="1" applyBorder="1" applyAlignment="1">
      <alignment horizontal="right" vertical="top"/>
    </xf>
    <xf numFmtId="166" fontId="25" fillId="0" borderId="0" xfId="0" applyNumberFormat="1" applyFont="1" applyAlignment="1">
      <alignment horizontal="left" vertical="top"/>
    </xf>
    <xf numFmtId="0" fontId="25" fillId="0" borderId="4" xfId="0" applyFont="1" applyBorder="1" applyAlignment="1">
      <alignment horizontal="right" wrapText="1"/>
    </xf>
    <xf numFmtId="0" fontId="24" fillId="0" borderId="17" xfId="0" applyFont="1" applyBorder="1" applyAlignment="1">
      <alignment horizontal="left" vertical="top" wrapText="1"/>
    </xf>
    <xf numFmtId="0" fontId="24" fillId="0" borderId="3" xfId="0" applyFont="1" applyBorder="1" applyAlignment="1">
      <alignment horizontal="left" vertical="top" wrapText="1"/>
    </xf>
    <xf numFmtId="0" fontId="24" fillId="0" borderId="4" xfId="0" applyFont="1" applyBorder="1" applyAlignment="1">
      <alignment horizontal="left" vertical="top" wrapText="1"/>
    </xf>
    <xf numFmtId="0" fontId="24" fillId="0" borderId="4" xfId="0" applyFont="1" applyBorder="1" applyAlignment="1">
      <alignment horizontal="right" vertical="top" wrapText="1"/>
    </xf>
    <xf numFmtId="0" fontId="25" fillId="0" borderId="0" xfId="0" applyFont="1" applyAlignment="1">
      <alignment horizontal="right" vertical="top"/>
    </xf>
  </cellXfs>
  <cellStyles count="2">
    <cellStyle name="Normal" xfId="0" builtinId="0"/>
    <cellStyle name="Normal 2" xfId="1" xr:uid="{70BCEF4B-7E80-4936-81BF-77780850617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0</xdr:col>
      <xdr:colOff>136398</xdr:colOff>
      <xdr:row>2</xdr:row>
      <xdr:rowOff>8382</xdr:rowOff>
    </xdr:from>
    <xdr:ext cx="1975485" cy="143510"/>
    <xdr:grpSp>
      <xdr:nvGrpSpPr>
        <xdr:cNvPr id="29" name="Group 4">
          <a:extLst>
            <a:ext uri="{FF2B5EF4-FFF2-40B4-BE49-F238E27FC236}">
              <a16:creationId xmlns:a16="http://schemas.microsoft.com/office/drawing/2014/main" id="{129C34A2-A099-4907-BC54-3BD348EFADFE}"/>
            </a:ext>
          </a:extLst>
        </xdr:cNvPr>
        <xdr:cNvGrpSpPr/>
      </xdr:nvGrpSpPr>
      <xdr:grpSpPr>
        <a:xfrm>
          <a:off x="132588" y="1248537"/>
          <a:ext cx="1975485" cy="143510"/>
          <a:chOff x="0" y="0"/>
          <a:chExt cx="1975485" cy="143510"/>
        </a:xfrm>
      </xdr:grpSpPr>
      <xdr:sp macro="" textlink="">
        <xdr:nvSpPr>
          <xdr:cNvPr id="30" name="Shape 5">
            <a:extLst>
              <a:ext uri="{FF2B5EF4-FFF2-40B4-BE49-F238E27FC236}">
                <a16:creationId xmlns:a16="http://schemas.microsoft.com/office/drawing/2014/main" id="{58A37224-B7E1-5C0E-6DDC-113071B1857D}"/>
              </a:ext>
            </a:extLst>
          </xdr:cNvPr>
          <xdr:cNvSpPr/>
        </xdr:nvSpPr>
        <xdr:spPr>
          <a:xfrm>
            <a:off x="0" y="22860"/>
            <a:ext cx="364490" cy="97790"/>
          </a:xfrm>
          <a:custGeom>
            <a:avLst/>
            <a:gdLst/>
            <a:ahLst/>
            <a:cxnLst/>
            <a:rect l="0" t="0" r="0" b="0"/>
            <a:pathLst>
              <a:path w="364490" h="97790">
                <a:moveTo>
                  <a:pt x="82296" y="28956"/>
                </a:moveTo>
                <a:lnTo>
                  <a:pt x="52781" y="596"/>
                </a:lnTo>
                <a:lnTo>
                  <a:pt x="44196" y="0"/>
                </a:lnTo>
                <a:lnTo>
                  <a:pt x="35331" y="838"/>
                </a:lnTo>
                <a:lnTo>
                  <a:pt x="3238" y="28194"/>
                </a:lnTo>
                <a:lnTo>
                  <a:pt x="0" y="48768"/>
                </a:lnTo>
                <a:lnTo>
                  <a:pt x="825" y="59397"/>
                </a:lnTo>
                <a:lnTo>
                  <a:pt x="25717" y="92773"/>
                </a:lnTo>
                <a:lnTo>
                  <a:pt x="42672" y="96012"/>
                </a:lnTo>
                <a:lnTo>
                  <a:pt x="50355" y="95465"/>
                </a:lnTo>
                <a:lnTo>
                  <a:pt x="82296" y="65532"/>
                </a:lnTo>
                <a:lnTo>
                  <a:pt x="64008" y="59436"/>
                </a:lnTo>
                <a:lnTo>
                  <a:pt x="62484" y="65532"/>
                </a:lnTo>
                <a:lnTo>
                  <a:pt x="59436" y="71628"/>
                </a:lnTo>
                <a:lnTo>
                  <a:pt x="56388" y="74676"/>
                </a:lnTo>
                <a:lnTo>
                  <a:pt x="51816" y="77724"/>
                </a:lnTo>
                <a:lnTo>
                  <a:pt x="47244" y="79248"/>
                </a:lnTo>
                <a:lnTo>
                  <a:pt x="35052" y="79248"/>
                </a:lnTo>
                <a:lnTo>
                  <a:pt x="28956" y="76200"/>
                </a:lnTo>
                <a:lnTo>
                  <a:pt x="25908" y="71628"/>
                </a:lnTo>
                <a:lnTo>
                  <a:pt x="22783" y="67614"/>
                </a:lnTo>
                <a:lnTo>
                  <a:pt x="20383" y="62293"/>
                </a:lnTo>
                <a:lnTo>
                  <a:pt x="18834" y="55562"/>
                </a:lnTo>
                <a:lnTo>
                  <a:pt x="18288" y="47244"/>
                </a:lnTo>
                <a:lnTo>
                  <a:pt x="18288" y="36576"/>
                </a:lnTo>
                <a:lnTo>
                  <a:pt x="21336" y="28956"/>
                </a:lnTo>
                <a:lnTo>
                  <a:pt x="30480" y="19812"/>
                </a:lnTo>
                <a:lnTo>
                  <a:pt x="36576" y="16764"/>
                </a:lnTo>
                <a:lnTo>
                  <a:pt x="48768" y="16764"/>
                </a:lnTo>
                <a:lnTo>
                  <a:pt x="53340" y="18288"/>
                </a:lnTo>
                <a:lnTo>
                  <a:pt x="56388" y="21336"/>
                </a:lnTo>
                <a:lnTo>
                  <a:pt x="60960" y="22860"/>
                </a:lnTo>
                <a:lnTo>
                  <a:pt x="64008" y="32004"/>
                </a:lnTo>
                <a:lnTo>
                  <a:pt x="82296" y="28956"/>
                </a:lnTo>
                <a:close/>
              </a:path>
              <a:path w="364490" h="97790">
                <a:moveTo>
                  <a:pt x="184391" y="48768"/>
                </a:moveTo>
                <a:lnTo>
                  <a:pt x="172199" y="12192"/>
                </a:lnTo>
                <a:lnTo>
                  <a:pt x="166103" y="7239"/>
                </a:lnTo>
                <a:lnTo>
                  <a:pt x="166103" y="48768"/>
                </a:lnTo>
                <a:lnTo>
                  <a:pt x="165773" y="56222"/>
                </a:lnTo>
                <a:lnTo>
                  <a:pt x="147815" y="80772"/>
                </a:lnTo>
                <a:lnTo>
                  <a:pt x="132575" y="80772"/>
                </a:lnTo>
                <a:lnTo>
                  <a:pt x="112763" y="48768"/>
                </a:lnTo>
                <a:lnTo>
                  <a:pt x="113322" y="41325"/>
                </a:lnTo>
                <a:lnTo>
                  <a:pt x="132575" y="16764"/>
                </a:lnTo>
                <a:lnTo>
                  <a:pt x="147815" y="16764"/>
                </a:lnTo>
                <a:lnTo>
                  <a:pt x="166103" y="48768"/>
                </a:lnTo>
                <a:lnTo>
                  <a:pt x="166103" y="7239"/>
                </a:lnTo>
                <a:lnTo>
                  <a:pt x="165912" y="7073"/>
                </a:lnTo>
                <a:lnTo>
                  <a:pt x="158483" y="3238"/>
                </a:lnTo>
                <a:lnTo>
                  <a:pt x="149910" y="838"/>
                </a:lnTo>
                <a:lnTo>
                  <a:pt x="140195" y="0"/>
                </a:lnTo>
                <a:lnTo>
                  <a:pt x="132575" y="0"/>
                </a:lnTo>
                <a:lnTo>
                  <a:pt x="99047" y="24384"/>
                </a:lnTo>
                <a:lnTo>
                  <a:pt x="95999" y="32004"/>
                </a:lnTo>
                <a:lnTo>
                  <a:pt x="94475" y="39624"/>
                </a:lnTo>
                <a:lnTo>
                  <a:pt x="94475" y="48768"/>
                </a:lnTo>
                <a:lnTo>
                  <a:pt x="106667" y="85344"/>
                </a:lnTo>
                <a:lnTo>
                  <a:pt x="140195" y="97536"/>
                </a:lnTo>
                <a:lnTo>
                  <a:pt x="149910" y="96710"/>
                </a:lnTo>
                <a:lnTo>
                  <a:pt x="181724" y="69342"/>
                </a:lnTo>
                <a:lnTo>
                  <a:pt x="183781" y="59626"/>
                </a:lnTo>
                <a:lnTo>
                  <a:pt x="184391" y="48768"/>
                </a:lnTo>
                <a:close/>
              </a:path>
              <a:path w="364490" h="97790">
                <a:moveTo>
                  <a:pt x="275844" y="1524"/>
                </a:moveTo>
                <a:lnTo>
                  <a:pt x="257556" y="1524"/>
                </a:lnTo>
                <a:lnTo>
                  <a:pt x="257556" y="64008"/>
                </a:lnTo>
                <a:lnTo>
                  <a:pt x="219456" y="1524"/>
                </a:lnTo>
                <a:lnTo>
                  <a:pt x="199644" y="1524"/>
                </a:lnTo>
                <a:lnTo>
                  <a:pt x="199644" y="96012"/>
                </a:lnTo>
                <a:lnTo>
                  <a:pt x="217932" y="96012"/>
                </a:lnTo>
                <a:lnTo>
                  <a:pt x="217932" y="35052"/>
                </a:lnTo>
                <a:lnTo>
                  <a:pt x="256032" y="96012"/>
                </a:lnTo>
                <a:lnTo>
                  <a:pt x="275844" y="96012"/>
                </a:lnTo>
                <a:lnTo>
                  <a:pt x="275844" y="1524"/>
                </a:lnTo>
                <a:close/>
              </a:path>
              <a:path w="364490" h="97790">
                <a:moveTo>
                  <a:pt x="364236" y="62484"/>
                </a:moveTo>
                <a:lnTo>
                  <a:pt x="361188" y="53340"/>
                </a:lnTo>
                <a:lnTo>
                  <a:pt x="355092" y="47244"/>
                </a:lnTo>
                <a:lnTo>
                  <a:pt x="350520" y="44196"/>
                </a:lnTo>
                <a:lnTo>
                  <a:pt x="345948" y="42672"/>
                </a:lnTo>
                <a:lnTo>
                  <a:pt x="339852" y="39624"/>
                </a:lnTo>
                <a:lnTo>
                  <a:pt x="330708" y="38100"/>
                </a:lnTo>
                <a:lnTo>
                  <a:pt x="321564" y="35052"/>
                </a:lnTo>
                <a:lnTo>
                  <a:pt x="315468" y="33528"/>
                </a:lnTo>
                <a:lnTo>
                  <a:pt x="312420" y="32004"/>
                </a:lnTo>
                <a:lnTo>
                  <a:pt x="310896" y="30480"/>
                </a:lnTo>
                <a:lnTo>
                  <a:pt x="309372" y="27432"/>
                </a:lnTo>
                <a:lnTo>
                  <a:pt x="309372" y="22860"/>
                </a:lnTo>
                <a:lnTo>
                  <a:pt x="312420" y="19812"/>
                </a:lnTo>
                <a:lnTo>
                  <a:pt x="315468" y="18288"/>
                </a:lnTo>
                <a:lnTo>
                  <a:pt x="320040" y="16764"/>
                </a:lnTo>
                <a:lnTo>
                  <a:pt x="330708" y="16764"/>
                </a:lnTo>
                <a:lnTo>
                  <a:pt x="335280" y="18288"/>
                </a:lnTo>
                <a:lnTo>
                  <a:pt x="338328" y="19812"/>
                </a:lnTo>
                <a:lnTo>
                  <a:pt x="341376" y="22860"/>
                </a:lnTo>
                <a:lnTo>
                  <a:pt x="342900" y="25908"/>
                </a:lnTo>
                <a:lnTo>
                  <a:pt x="342900" y="30480"/>
                </a:lnTo>
                <a:lnTo>
                  <a:pt x="361188" y="30480"/>
                </a:lnTo>
                <a:lnTo>
                  <a:pt x="361188" y="21336"/>
                </a:lnTo>
                <a:lnTo>
                  <a:pt x="358140" y="13716"/>
                </a:lnTo>
                <a:lnTo>
                  <a:pt x="326136" y="0"/>
                </a:lnTo>
                <a:lnTo>
                  <a:pt x="318516" y="0"/>
                </a:lnTo>
                <a:lnTo>
                  <a:pt x="312420" y="1524"/>
                </a:lnTo>
                <a:lnTo>
                  <a:pt x="307848" y="3048"/>
                </a:lnTo>
                <a:lnTo>
                  <a:pt x="301752" y="6096"/>
                </a:lnTo>
                <a:lnTo>
                  <a:pt x="300228" y="9144"/>
                </a:lnTo>
                <a:lnTo>
                  <a:pt x="297180" y="12192"/>
                </a:lnTo>
                <a:lnTo>
                  <a:pt x="294132" y="16764"/>
                </a:lnTo>
                <a:lnTo>
                  <a:pt x="292608" y="21336"/>
                </a:lnTo>
                <a:lnTo>
                  <a:pt x="292608" y="33528"/>
                </a:lnTo>
                <a:lnTo>
                  <a:pt x="330708" y="56388"/>
                </a:lnTo>
                <a:lnTo>
                  <a:pt x="335280" y="57912"/>
                </a:lnTo>
                <a:lnTo>
                  <a:pt x="336804" y="57912"/>
                </a:lnTo>
                <a:lnTo>
                  <a:pt x="341376" y="59436"/>
                </a:lnTo>
                <a:lnTo>
                  <a:pt x="345948" y="64008"/>
                </a:lnTo>
                <a:lnTo>
                  <a:pt x="345948" y="71628"/>
                </a:lnTo>
                <a:lnTo>
                  <a:pt x="344424" y="74676"/>
                </a:lnTo>
                <a:lnTo>
                  <a:pt x="341376" y="76200"/>
                </a:lnTo>
                <a:lnTo>
                  <a:pt x="338328" y="79248"/>
                </a:lnTo>
                <a:lnTo>
                  <a:pt x="333756" y="80772"/>
                </a:lnTo>
                <a:lnTo>
                  <a:pt x="321564" y="80772"/>
                </a:lnTo>
                <a:lnTo>
                  <a:pt x="316992" y="79248"/>
                </a:lnTo>
                <a:lnTo>
                  <a:pt x="310896" y="73152"/>
                </a:lnTo>
                <a:lnTo>
                  <a:pt x="307848" y="68580"/>
                </a:lnTo>
                <a:lnTo>
                  <a:pt x="306324" y="62484"/>
                </a:lnTo>
                <a:lnTo>
                  <a:pt x="289560" y="64008"/>
                </a:lnTo>
                <a:lnTo>
                  <a:pt x="311658" y="95250"/>
                </a:lnTo>
                <a:lnTo>
                  <a:pt x="327660" y="97536"/>
                </a:lnTo>
                <a:lnTo>
                  <a:pt x="335280" y="97536"/>
                </a:lnTo>
                <a:lnTo>
                  <a:pt x="364236" y="74676"/>
                </a:lnTo>
                <a:lnTo>
                  <a:pt x="364236" y="62484"/>
                </a:lnTo>
                <a:close/>
              </a:path>
            </a:pathLst>
          </a:custGeom>
          <a:solidFill>
            <a:srgbClr val="000000"/>
          </a:solidFill>
        </xdr:spPr>
      </xdr:sp>
      <xdr:pic>
        <xdr:nvPicPr>
          <xdr:cNvPr id="31" name="image2.png">
            <a:extLst>
              <a:ext uri="{FF2B5EF4-FFF2-40B4-BE49-F238E27FC236}">
                <a16:creationId xmlns:a16="http://schemas.microsoft.com/office/drawing/2014/main" id="{551F6F5B-351B-41D6-72E4-DF6D8C254C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3379" y="0"/>
            <a:ext cx="1298447" cy="143255"/>
          </a:xfrm>
          <a:prstGeom prst="rect">
            <a:avLst/>
          </a:prstGeom>
        </xdr:spPr>
      </xdr:pic>
      <xdr:sp macro="" textlink="">
        <xdr:nvSpPr>
          <xdr:cNvPr id="32" name="Shape 7">
            <a:extLst>
              <a:ext uri="{FF2B5EF4-FFF2-40B4-BE49-F238E27FC236}">
                <a16:creationId xmlns:a16="http://schemas.microsoft.com/office/drawing/2014/main" id="{3D21B8A0-34F0-C38B-C7A6-386BF42C8436}"/>
              </a:ext>
            </a:extLst>
          </xdr:cNvPr>
          <xdr:cNvSpPr/>
        </xdr:nvSpPr>
        <xdr:spPr>
          <a:xfrm>
            <a:off x="1687068" y="24384"/>
            <a:ext cx="288290" cy="94615"/>
          </a:xfrm>
          <a:custGeom>
            <a:avLst/>
            <a:gdLst/>
            <a:ahLst/>
            <a:cxnLst/>
            <a:rect l="0" t="0" r="0" b="0"/>
            <a:pathLst>
              <a:path w="288290" h="94615">
                <a:moveTo>
                  <a:pt x="71628" y="79248"/>
                </a:moveTo>
                <a:lnTo>
                  <a:pt x="18288" y="79248"/>
                </a:lnTo>
                <a:lnTo>
                  <a:pt x="18288" y="51308"/>
                </a:lnTo>
                <a:lnTo>
                  <a:pt x="67056" y="51308"/>
                </a:lnTo>
                <a:lnTo>
                  <a:pt x="67056" y="36068"/>
                </a:lnTo>
                <a:lnTo>
                  <a:pt x="18288" y="36068"/>
                </a:lnTo>
                <a:lnTo>
                  <a:pt x="18288" y="15748"/>
                </a:lnTo>
                <a:lnTo>
                  <a:pt x="70104" y="15748"/>
                </a:lnTo>
                <a:lnTo>
                  <a:pt x="70104" y="508"/>
                </a:lnTo>
                <a:lnTo>
                  <a:pt x="0" y="508"/>
                </a:lnTo>
                <a:lnTo>
                  <a:pt x="0" y="15748"/>
                </a:lnTo>
                <a:lnTo>
                  <a:pt x="0" y="36068"/>
                </a:lnTo>
                <a:lnTo>
                  <a:pt x="0" y="51308"/>
                </a:lnTo>
                <a:lnTo>
                  <a:pt x="0" y="79248"/>
                </a:lnTo>
                <a:lnTo>
                  <a:pt x="0" y="94488"/>
                </a:lnTo>
                <a:lnTo>
                  <a:pt x="71628" y="94488"/>
                </a:lnTo>
                <a:lnTo>
                  <a:pt x="71628" y="79248"/>
                </a:lnTo>
                <a:close/>
              </a:path>
              <a:path w="288290" h="94615">
                <a:moveTo>
                  <a:pt x="166103" y="32004"/>
                </a:moveTo>
                <a:lnTo>
                  <a:pt x="163055" y="25908"/>
                </a:lnTo>
                <a:lnTo>
                  <a:pt x="161531" y="19812"/>
                </a:lnTo>
                <a:lnTo>
                  <a:pt x="158483" y="15240"/>
                </a:lnTo>
                <a:lnTo>
                  <a:pt x="153911" y="10668"/>
                </a:lnTo>
                <a:lnTo>
                  <a:pt x="150863" y="6096"/>
                </a:lnTo>
                <a:lnTo>
                  <a:pt x="147815" y="4064"/>
                </a:lnTo>
                <a:lnTo>
                  <a:pt x="147815" y="33528"/>
                </a:lnTo>
                <a:lnTo>
                  <a:pt x="147815" y="60960"/>
                </a:lnTo>
                <a:lnTo>
                  <a:pt x="146291" y="65532"/>
                </a:lnTo>
                <a:lnTo>
                  <a:pt x="144767" y="68580"/>
                </a:lnTo>
                <a:lnTo>
                  <a:pt x="143243" y="73152"/>
                </a:lnTo>
                <a:lnTo>
                  <a:pt x="141719" y="74676"/>
                </a:lnTo>
                <a:lnTo>
                  <a:pt x="135623" y="77724"/>
                </a:lnTo>
                <a:lnTo>
                  <a:pt x="132575" y="77724"/>
                </a:lnTo>
                <a:lnTo>
                  <a:pt x="131051" y="79248"/>
                </a:lnTo>
                <a:lnTo>
                  <a:pt x="105143" y="79248"/>
                </a:lnTo>
                <a:lnTo>
                  <a:pt x="105143" y="15240"/>
                </a:lnTo>
                <a:lnTo>
                  <a:pt x="128003" y="15240"/>
                </a:lnTo>
                <a:lnTo>
                  <a:pt x="131051" y="16764"/>
                </a:lnTo>
                <a:lnTo>
                  <a:pt x="135623" y="16764"/>
                </a:lnTo>
                <a:lnTo>
                  <a:pt x="138671" y="18288"/>
                </a:lnTo>
                <a:lnTo>
                  <a:pt x="140195" y="21336"/>
                </a:lnTo>
                <a:lnTo>
                  <a:pt x="143243" y="22860"/>
                </a:lnTo>
                <a:lnTo>
                  <a:pt x="144767" y="25908"/>
                </a:lnTo>
                <a:lnTo>
                  <a:pt x="146291" y="30480"/>
                </a:lnTo>
                <a:lnTo>
                  <a:pt x="147815" y="33528"/>
                </a:lnTo>
                <a:lnTo>
                  <a:pt x="147815" y="4064"/>
                </a:lnTo>
                <a:lnTo>
                  <a:pt x="146291" y="3048"/>
                </a:lnTo>
                <a:lnTo>
                  <a:pt x="140195" y="1524"/>
                </a:lnTo>
                <a:lnTo>
                  <a:pt x="135623" y="0"/>
                </a:lnTo>
                <a:lnTo>
                  <a:pt x="86855" y="0"/>
                </a:lnTo>
                <a:lnTo>
                  <a:pt x="86855" y="94488"/>
                </a:lnTo>
                <a:lnTo>
                  <a:pt x="135623" y="94488"/>
                </a:lnTo>
                <a:lnTo>
                  <a:pt x="140195" y="92964"/>
                </a:lnTo>
                <a:lnTo>
                  <a:pt x="146291" y="89916"/>
                </a:lnTo>
                <a:lnTo>
                  <a:pt x="150863" y="88392"/>
                </a:lnTo>
                <a:lnTo>
                  <a:pt x="158483" y="80772"/>
                </a:lnTo>
                <a:lnTo>
                  <a:pt x="159245" y="79248"/>
                </a:lnTo>
                <a:lnTo>
                  <a:pt x="161531" y="74676"/>
                </a:lnTo>
                <a:lnTo>
                  <a:pt x="163055" y="68580"/>
                </a:lnTo>
                <a:lnTo>
                  <a:pt x="166103" y="62484"/>
                </a:lnTo>
                <a:lnTo>
                  <a:pt x="166103" y="32004"/>
                </a:lnTo>
                <a:close/>
              </a:path>
              <a:path w="288290" h="94615">
                <a:moveTo>
                  <a:pt x="251447" y="79248"/>
                </a:moveTo>
                <a:lnTo>
                  <a:pt x="198107" y="79248"/>
                </a:lnTo>
                <a:lnTo>
                  <a:pt x="198107" y="51308"/>
                </a:lnTo>
                <a:lnTo>
                  <a:pt x="246875" y="51308"/>
                </a:lnTo>
                <a:lnTo>
                  <a:pt x="246875" y="36068"/>
                </a:lnTo>
                <a:lnTo>
                  <a:pt x="198107" y="36068"/>
                </a:lnTo>
                <a:lnTo>
                  <a:pt x="198107" y="15748"/>
                </a:lnTo>
                <a:lnTo>
                  <a:pt x="249923" y="15748"/>
                </a:lnTo>
                <a:lnTo>
                  <a:pt x="249923" y="508"/>
                </a:lnTo>
                <a:lnTo>
                  <a:pt x="179819" y="508"/>
                </a:lnTo>
                <a:lnTo>
                  <a:pt x="179819" y="15748"/>
                </a:lnTo>
                <a:lnTo>
                  <a:pt x="179819" y="36068"/>
                </a:lnTo>
                <a:lnTo>
                  <a:pt x="179819" y="51308"/>
                </a:lnTo>
                <a:lnTo>
                  <a:pt x="179819" y="79248"/>
                </a:lnTo>
                <a:lnTo>
                  <a:pt x="179819" y="94488"/>
                </a:lnTo>
                <a:lnTo>
                  <a:pt x="251447" y="94488"/>
                </a:lnTo>
                <a:lnTo>
                  <a:pt x="251447" y="79248"/>
                </a:lnTo>
                <a:close/>
              </a:path>
              <a:path w="288290" h="94615">
                <a:moveTo>
                  <a:pt x="288036" y="76200"/>
                </a:moveTo>
                <a:lnTo>
                  <a:pt x="269748" y="76200"/>
                </a:lnTo>
                <a:lnTo>
                  <a:pt x="269748" y="94488"/>
                </a:lnTo>
                <a:lnTo>
                  <a:pt x="288036" y="94488"/>
                </a:lnTo>
                <a:lnTo>
                  <a:pt x="288036" y="76200"/>
                </a:lnTo>
                <a:close/>
              </a:path>
              <a:path w="288290" h="94615">
                <a:moveTo>
                  <a:pt x="288036" y="25908"/>
                </a:moveTo>
                <a:lnTo>
                  <a:pt x="269748" y="25908"/>
                </a:lnTo>
                <a:lnTo>
                  <a:pt x="269748" y="44196"/>
                </a:lnTo>
                <a:lnTo>
                  <a:pt x="288036" y="44196"/>
                </a:lnTo>
                <a:lnTo>
                  <a:pt x="288036" y="25908"/>
                </a:lnTo>
                <a:close/>
              </a:path>
            </a:pathLst>
          </a:custGeom>
          <a:solidFill>
            <a:srgbClr val="000000"/>
          </a:solidFill>
        </xdr:spPr>
      </xdr:sp>
    </xdr:grpSp>
    <xdr:clientData/>
  </xdr:oneCellAnchor>
  <xdr:oneCellAnchor>
    <xdr:from>
      <xdr:col>1</xdr:col>
      <xdr:colOff>2007108</xdr:colOff>
      <xdr:row>5</xdr:row>
      <xdr:rowOff>39624</xdr:rowOff>
    </xdr:from>
    <xdr:ext cx="472440" cy="120650"/>
    <xdr:sp macro="" textlink="">
      <xdr:nvSpPr>
        <xdr:cNvPr id="45" name="Shape 20">
          <a:extLst>
            <a:ext uri="{FF2B5EF4-FFF2-40B4-BE49-F238E27FC236}">
              <a16:creationId xmlns:a16="http://schemas.microsoft.com/office/drawing/2014/main" id="{F7F72EA6-660E-4C55-9134-F887D13F628F}"/>
            </a:ext>
          </a:extLst>
        </xdr:cNvPr>
        <xdr:cNvSpPr/>
      </xdr:nvSpPr>
      <xdr:spPr>
        <a:xfrm>
          <a:off x="2936748" y="1354074"/>
          <a:ext cx="472440" cy="120650"/>
        </a:xfrm>
        <a:custGeom>
          <a:avLst/>
          <a:gdLst/>
          <a:ahLst/>
          <a:cxnLst/>
          <a:rect l="0" t="0" r="0" b="0"/>
          <a:pathLst>
            <a:path w="472440" h="120650">
              <a:moveTo>
                <a:pt x="88392" y="48768"/>
              </a:moveTo>
              <a:lnTo>
                <a:pt x="70065" y="7861"/>
              </a:lnTo>
              <a:lnTo>
                <a:pt x="70065" y="37934"/>
              </a:lnTo>
              <a:lnTo>
                <a:pt x="70065" y="59626"/>
              </a:lnTo>
              <a:lnTo>
                <a:pt x="68580" y="67056"/>
              </a:lnTo>
              <a:lnTo>
                <a:pt x="64008" y="73152"/>
              </a:lnTo>
              <a:lnTo>
                <a:pt x="57912" y="77724"/>
              </a:lnTo>
              <a:lnTo>
                <a:pt x="53340" y="80772"/>
              </a:lnTo>
              <a:lnTo>
                <a:pt x="38100" y="80772"/>
              </a:lnTo>
              <a:lnTo>
                <a:pt x="18288" y="48768"/>
              </a:lnTo>
              <a:lnTo>
                <a:pt x="18834" y="41325"/>
              </a:lnTo>
              <a:lnTo>
                <a:pt x="38100" y="16764"/>
              </a:lnTo>
              <a:lnTo>
                <a:pt x="53340" y="16764"/>
              </a:lnTo>
              <a:lnTo>
                <a:pt x="57912" y="19812"/>
              </a:lnTo>
              <a:lnTo>
                <a:pt x="64008" y="24384"/>
              </a:lnTo>
              <a:lnTo>
                <a:pt x="68580" y="30480"/>
              </a:lnTo>
              <a:lnTo>
                <a:pt x="70065" y="37934"/>
              </a:lnTo>
              <a:lnTo>
                <a:pt x="70065" y="7861"/>
              </a:lnTo>
              <a:lnTo>
                <a:pt x="69926" y="7721"/>
              </a:lnTo>
              <a:lnTo>
                <a:pt x="62674" y="3429"/>
              </a:lnTo>
              <a:lnTo>
                <a:pt x="54546" y="863"/>
              </a:lnTo>
              <a:lnTo>
                <a:pt x="45720" y="0"/>
              </a:lnTo>
              <a:lnTo>
                <a:pt x="38100" y="0"/>
              </a:lnTo>
              <a:lnTo>
                <a:pt x="32004" y="1524"/>
              </a:lnTo>
              <a:lnTo>
                <a:pt x="25908" y="4572"/>
              </a:lnTo>
              <a:lnTo>
                <a:pt x="21336" y="6096"/>
              </a:lnTo>
              <a:lnTo>
                <a:pt x="16764" y="9144"/>
              </a:lnTo>
              <a:lnTo>
                <a:pt x="9144" y="16764"/>
              </a:lnTo>
              <a:lnTo>
                <a:pt x="7620" y="21336"/>
              </a:lnTo>
              <a:lnTo>
                <a:pt x="4572" y="25908"/>
              </a:lnTo>
              <a:lnTo>
                <a:pt x="1524" y="32004"/>
              </a:lnTo>
              <a:lnTo>
                <a:pt x="0" y="39624"/>
              </a:lnTo>
              <a:lnTo>
                <a:pt x="0" y="50292"/>
              </a:lnTo>
              <a:lnTo>
                <a:pt x="19354" y="90474"/>
              </a:lnTo>
              <a:lnTo>
                <a:pt x="45720" y="97536"/>
              </a:lnTo>
              <a:lnTo>
                <a:pt x="54546" y="96710"/>
              </a:lnTo>
              <a:lnTo>
                <a:pt x="85725" y="69342"/>
              </a:lnTo>
              <a:lnTo>
                <a:pt x="87782" y="59436"/>
              </a:lnTo>
              <a:lnTo>
                <a:pt x="88392" y="48768"/>
              </a:lnTo>
              <a:close/>
            </a:path>
            <a:path w="472440" h="120650">
              <a:moveTo>
                <a:pt x="187439" y="96012"/>
              </a:moveTo>
              <a:lnTo>
                <a:pt x="176771" y="77724"/>
              </a:lnTo>
              <a:lnTo>
                <a:pt x="172199" y="70104"/>
              </a:lnTo>
              <a:lnTo>
                <a:pt x="169151" y="65532"/>
              </a:lnTo>
              <a:lnTo>
                <a:pt x="166103" y="62484"/>
              </a:lnTo>
              <a:lnTo>
                <a:pt x="164579" y="59436"/>
              </a:lnTo>
              <a:lnTo>
                <a:pt x="160007" y="56388"/>
              </a:lnTo>
              <a:lnTo>
                <a:pt x="156959" y="54864"/>
              </a:lnTo>
              <a:lnTo>
                <a:pt x="164579" y="53340"/>
              </a:lnTo>
              <a:lnTo>
                <a:pt x="170675" y="50292"/>
              </a:lnTo>
              <a:lnTo>
                <a:pt x="173723" y="45720"/>
              </a:lnTo>
              <a:lnTo>
                <a:pt x="178295" y="41148"/>
              </a:lnTo>
              <a:lnTo>
                <a:pt x="179819" y="35052"/>
              </a:lnTo>
              <a:lnTo>
                <a:pt x="179819" y="22860"/>
              </a:lnTo>
              <a:lnTo>
                <a:pt x="177787" y="16764"/>
              </a:lnTo>
              <a:lnTo>
                <a:pt x="176771" y="13716"/>
              </a:lnTo>
              <a:lnTo>
                <a:pt x="173723" y="9144"/>
              </a:lnTo>
              <a:lnTo>
                <a:pt x="169151" y="6096"/>
              </a:lnTo>
              <a:lnTo>
                <a:pt x="166103" y="4572"/>
              </a:lnTo>
              <a:lnTo>
                <a:pt x="161531" y="3048"/>
              </a:lnTo>
              <a:lnTo>
                <a:pt x="161531" y="22860"/>
              </a:lnTo>
              <a:lnTo>
                <a:pt x="161531" y="33528"/>
              </a:lnTo>
              <a:lnTo>
                <a:pt x="160007" y="36576"/>
              </a:lnTo>
              <a:lnTo>
                <a:pt x="156959" y="39624"/>
              </a:lnTo>
              <a:lnTo>
                <a:pt x="153911" y="39624"/>
              </a:lnTo>
              <a:lnTo>
                <a:pt x="152387" y="41148"/>
              </a:lnTo>
              <a:lnTo>
                <a:pt x="121907" y="41148"/>
              </a:lnTo>
              <a:lnTo>
                <a:pt x="121907" y="16764"/>
              </a:lnTo>
              <a:lnTo>
                <a:pt x="152387" y="16764"/>
              </a:lnTo>
              <a:lnTo>
                <a:pt x="155435" y="18288"/>
              </a:lnTo>
              <a:lnTo>
                <a:pt x="156959" y="19812"/>
              </a:lnTo>
              <a:lnTo>
                <a:pt x="160007" y="21336"/>
              </a:lnTo>
              <a:lnTo>
                <a:pt x="161531" y="22860"/>
              </a:lnTo>
              <a:lnTo>
                <a:pt x="161531" y="3048"/>
              </a:lnTo>
              <a:lnTo>
                <a:pt x="153911" y="1524"/>
              </a:lnTo>
              <a:lnTo>
                <a:pt x="103619" y="1524"/>
              </a:lnTo>
              <a:lnTo>
                <a:pt x="103619" y="96012"/>
              </a:lnTo>
              <a:lnTo>
                <a:pt x="121907" y="96012"/>
              </a:lnTo>
              <a:lnTo>
                <a:pt x="121907" y="56388"/>
              </a:lnTo>
              <a:lnTo>
                <a:pt x="134099" y="56388"/>
              </a:lnTo>
              <a:lnTo>
                <a:pt x="137147" y="57912"/>
              </a:lnTo>
              <a:lnTo>
                <a:pt x="138671" y="57912"/>
              </a:lnTo>
              <a:lnTo>
                <a:pt x="140195" y="59436"/>
              </a:lnTo>
              <a:lnTo>
                <a:pt x="143243" y="60960"/>
              </a:lnTo>
              <a:lnTo>
                <a:pt x="144767" y="64008"/>
              </a:lnTo>
              <a:lnTo>
                <a:pt x="147815" y="67056"/>
              </a:lnTo>
              <a:lnTo>
                <a:pt x="153911" y="74676"/>
              </a:lnTo>
              <a:lnTo>
                <a:pt x="166103" y="96012"/>
              </a:lnTo>
              <a:lnTo>
                <a:pt x="187439" y="96012"/>
              </a:lnTo>
              <a:close/>
            </a:path>
            <a:path w="472440" h="120650">
              <a:moveTo>
                <a:pt x="277368" y="28956"/>
              </a:moveTo>
              <a:lnTo>
                <a:pt x="277253" y="28384"/>
              </a:lnTo>
              <a:lnTo>
                <a:pt x="275844" y="21336"/>
              </a:lnTo>
              <a:lnTo>
                <a:pt x="273558" y="16764"/>
              </a:lnTo>
              <a:lnTo>
                <a:pt x="240792" y="0"/>
              </a:lnTo>
              <a:lnTo>
                <a:pt x="231584" y="812"/>
              </a:lnTo>
              <a:lnTo>
                <a:pt x="231203" y="812"/>
              </a:lnTo>
              <a:lnTo>
                <a:pt x="198310" y="28384"/>
              </a:lnTo>
              <a:lnTo>
                <a:pt x="195072" y="48768"/>
              </a:lnTo>
              <a:lnTo>
                <a:pt x="195897" y="59397"/>
              </a:lnTo>
              <a:lnTo>
                <a:pt x="221551" y="92773"/>
              </a:lnTo>
              <a:lnTo>
                <a:pt x="238417" y="95948"/>
              </a:lnTo>
              <a:lnTo>
                <a:pt x="231787" y="95948"/>
              </a:lnTo>
              <a:lnTo>
                <a:pt x="228600" y="97536"/>
              </a:lnTo>
              <a:lnTo>
                <a:pt x="225552" y="97536"/>
              </a:lnTo>
              <a:lnTo>
                <a:pt x="222504" y="105156"/>
              </a:lnTo>
              <a:lnTo>
                <a:pt x="225552" y="103632"/>
              </a:lnTo>
              <a:lnTo>
                <a:pt x="236220" y="103632"/>
              </a:lnTo>
              <a:lnTo>
                <a:pt x="239268" y="106680"/>
              </a:lnTo>
              <a:lnTo>
                <a:pt x="239268" y="111252"/>
              </a:lnTo>
              <a:lnTo>
                <a:pt x="237744" y="111252"/>
              </a:lnTo>
              <a:lnTo>
                <a:pt x="236220" y="112776"/>
              </a:lnTo>
              <a:lnTo>
                <a:pt x="216408" y="112776"/>
              </a:lnTo>
              <a:lnTo>
                <a:pt x="216408" y="118872"/>
              </a:lnTo>
              <a:lnTo>
                <a:pt x="219456" y="120396"/>
              </a:lnTo>
              <a:lnTo>
                <a:pt x="237744" y="120396"/>
              </a:lnTo>
              <a:lnTo>
                <a:pt x="243840" y="118872"/>
              </a:lnTo>
              <a:lnTo>
                <a:pt x="246888" y="115824"/>
              </a:lnTo>
              <a:lnTo>
                <a:pt x="249936" y="114300"/>
              </a:lnTo>
              <a:lnTo>
                <a:pt x="251460" y="111252"/>
              </a:lnTo>
              <a:lnTo>
                <a:pt x="251460" y="105156"/>
              </a:lnTo>
              <a:lnTo>
                <a:pt x="250698" y="103632"/>
              </a:lnTo>
              <a:lnTo>
                <a:pt x="248412" y="99060"/>
              </a:lnTo>
              <a:lnTo>
                <a:pt x="245364" y="97536"/>
              </a:lnTo>
              <a:lnTo>
                <a:pt x="240563" y="95948"/>
              </a:lnTo>
              <a:lnTo>
                <a:pt x="240779" y="95948"/>
              </a:lnTo>
              <a:lnTo>
                <a:pt x="275437" y="72961"/>
              </a:lnTo>
              <a:lnTo>
                <a:pt x="277368" y="65532"/>
              </a:lnTo>
              <a:lnTo>
                <a:pt x="259067" y="59448"/>
              </a:lnTo>
              <a:lnTo>
                <a:pt x="257556" y="67056"/>
              </a:lnTo>
              <a:lnTo>
                <a:pt x="256032" y="71628"/>
              </a:lnTo>
              <a:lnTo>
                <a:pt x="251460" y="74676"/>
              </a:lnTo>
              <a:lnTo>
                <a:pt x="248412" y="77724"/>
              </a:lnTo>
              <a:lnTo>
                <a:pt x="243840" y="79248"/>
              </a:lnTo>
              <a:lnTo>
                <a:pt x="231648" y="79248"/>
              </a:lnTo>
              <a:lnTo>
                <a:pt x="225552" y="77724"/>
              </a:lnTo>
              <a:lnTo>
                <a:pt x="220980" y="71628"/>
              </a:lnTo>
              <a:lnTo>
                <a:pt x="217855" y="67614"/>
              </a:lnTo>
              <a:lnTo>
                <a:pt x="215455" y="62293"/>
              </a:lnTo>
              <a:lnTo>
                <a:pt x="213906" y="55562"/>
              </a:lnTo>
              <a:lnTo>
                <a:pt x="213448" y="48768"/>
              </a:lnTo>
              <a:lnTo>
                <a:pt x="213360" y="36576"/>
              </a:lnTo>
              <a:lnTo>
                <a:pt x="216408" y="28956"/>
              </a:lnTo>
              <a:lnTo>
                <a:pt x="225552" y="19812"/>
              </a:lnTo>
              <a:lnTo>
                <a:pt x="231648" y="16764"/>
              </a:lnTo>
              <a:lnTo>
                <a:pt x="243840" y="16764"/>
              </a:lnTo>
              <a:lnTo>
                <a:pt x="248412" y="18288"/>
              </a:lnTo>
              <a:lnTo>
                <a:pt x="252984" y="21336"/>
              </a:lnTo>
              <a:lnTo>
                <a:pt x="259080" y="27432"/>
              </a:lnTo>
              <a:lnTo>
                <a:pt x="259080" y="32004"/>
              </a:lnTo>
              <a:lnTo>
                <a:pt x="277368" y="28956"/>
              </a:lnTo>
              <a:close/>
            </a:path>
            <a:path w="472440" h="120650">
              <a:moveTo>
                <a:pt x="373367" y="96012"/>
              </a:moveTo>
              <a:lnTo>
                <a:pt x="365455" y="74676"/>
              </a:lnTo>
              <a:lnTo>
                <a:pt x="359803" y="59436"/>
              </a:lnTo>
              <a:lnTo>
                <a:pt x="346798" y="24384"/>
              </a:lnTo>
              <a:lnTo>
                <a:pt x="341363" y="9740"/>
              </a:lnTo>
              <a:lnTo>
                <a:pt x="341363" y="59436"/>
              </a:lnTo>
              <a:lnTo>
                <a:pt x="316979" y="59436"/>
              </a:lnTo>
              <a:lnTo>
                <a:pt x="329171" y="24384"/>
              </a:lnTo>
              <a:lnTo>
                <a:pt x="341363" y="59436"/>
              </a:lnTo>
              <a:lnTo>
                <a:pt x="341363" y="9740"/>
              </a:lnTo>
              <a:lnTo>
                <a:pt x="338315" y="1524"/>
              </a:lnTo>
              <a:lnTo>
                <a:pt x="320027" y="1524"/>
              </a:lnTo>
              <a:lnTo>
                <a:pt x="284975" y="96012"/>
              </a:lnTo>
              <a:lnTo>
                <a:pt x="303263" y="96012"/>
              </a:lnTo>
              <a:lnTo>
                <a:pt x="310883" y="74676"/>
              </a:lnTo>
              <a:lnTo>
                <a:pt x="347459" y="74676"/>
              </a:lnTo>
              <a:lnTo>
                <a:pt x="355079" y="96012"/>
              </a:lnTo>
              <a:lnTo>
                <a:pt x="373367" y="96012"/>
              </a:lnTo>
              <a:close/>
            </a:path>
            <a:path w="472440" h="120650">
              <a:moveTo>
                <a:pt x="472427" y="1524"/>
              </a:moveTo>
              <a:lnTo>
                <a:pt x="441947" y="1524"/>
              </a:lnTo>
              <a:lnTo>
                <a:pt x="426707" y="65532"/>
              </a:lnTo>
              <a:lnTo>
                <a:pt x="411467" y="1524"/>
              </a:lnTo>
              <a:lnTo>
                <a:pt x="379463" y="1524"/>
              </a:lnTo>
              <a:lnTo>
                <a:pt x="379463" y="96012"/>
              </a:lnTo>
              <a:lnTo>
                <a:pt x="397751" y="96012"/>
              </a:lnTo>
              <a:lnTo>
                <a:pt x="399275" y="21336"/>
              </a:lnTo>
              <a:lnTo>
                <a:pt x="416039" y="96012"/>
              </a:lnTo>
              <a:lnTo>
                <a:pt x="437375" y="96012"/>
              </a:lnTo>
              <a:lnTo>
                <a:pt x="454139" y="21336"/>
              </a:lnTo>
              <a:lnTo>
                <a:pt x="454139" y="96012"/>
              </a:lnTo>
              <a:lnTo>
                <a:pt x="472427" y="96012"/>
              </a:lnTo>
              <a:lnTo>
                <a:pt x="472427" y="1524"/>
              </a:lnTo>
              <a:close/>
            </a:path>
          </a:pathLst>
        </a:custGeom>
        <a:solidFill>
          <a:srgbClr val="000000"/>
        </a:solidFill>
      </xdr:spPr>
    </xdr:sp>
    <xdr:clientData/>
  </xdr:oneCellAnchor>
  <xdr:oneCellAnchor>
    <xdr:from>
      <xdr:col>3</xdr:col>
      <xdr:colOff>16763</xdr:colOff>
      <xdr:row>5</xdr:row>
      <xdr:rowOff>39624</xdr:rowOff>
    </xdr:from>
    <xdr:ext cx="260985" cy="97790"/>
    <xdr:sp macro="" textlink="">
      <xdr:nvSpPr>
        <xdr:cNvPr id="46" name="Shape 21">
          <a:extLst>
            <a:ext uri="{FF2B5EF4-FFF2-40B4-BE49-F238E27FC236}">
              <a16:creationId xmlns:a16="http://schemas.microsoft.com/office/drawing/2014/main" id="{1DA27B68-AE7E-486D-8ABC-2B1A922604E6}"/>
            </a:ext>
          </a:extLst>
        </xdr:cNvPr>
        <xdr:cNvSpPr/>
      </xdr:nvSpPr>
      <xdr:spPr>
        <a:xfrm>
          <a:off x="4173473" y="1354074"/>
          <a:ext cx="260985" cy="97790"/>
        </a:xfrm>
        <a:custGeom>
          <a:avLst/>
          <a:gdLst/>
          <a:ahLst/>
          <a:cxnLst/>
          <a:rect l="0" t="0" r="0" b="0"/>
          <a:pathLst>
            <a:path w="260985" h="97790">
              <a:moveTo>
                <a:pt x="76200" y="1524"/>
              </a:moveTo>
              <a:lnTo>
                <a:pt x="57912" y="1524"/>
              </a:lnTo>
              <a:lnTo>
                <a:pt x="57912" y="64008"/>
              </a:lnTo>
              <a:lnTo>
                <a:pt x="19812" y="1524"/>
              </a:lnTo>
              <a:lnTo>
                <a:pt x="0" y="1524"/>
              </a:lnTo>
              <a:lnTo>
                <a:pt x="0" y="96012"/>
              </a:lnTo>
              <a:lnTo>
                <a:pt x="18288" y="96012"/>
              </a:lnTo>
              <a:lnTo>
                <a:pt x="18288" y="35052"/>
              </a:lnTo>
              <a:lnTo>
                <a:pt x="57912" y="96012"/>
              </a:lnTo>
              <a:lnTo>
                <a:pt x="76200" y="96012"/>
              </a:lnTo>
              <a:lnTo>
                <a:pt x="76200" y="1524"/>
              </a:lnTo>
              <a:close/>
            </a:path>
            <a:path w="260985" h="97790">
              <a:moveTo>
                <a:pt x="161544" y="2032"/>
              </a:moveTo>
              <a:lnTo>
                <a:pt x="89916" y="2032"/>
              </a:lnTo>
              <a:lnTo>
                <a:pt x="89916" y="17272"/>
              </a:lnTo>
              <a:lnTo>
                <a:pt x="115824" y="17272"/>
              </a:lnTo>
              <a:lnTo>
                <a:pt x="115824" y="96012"/>
              </a:lnTo>
              <a:lnTo>
                <a:pt x="134112" y="96012"/>
              </a:lnTo>
              <a:lnTo>
                <a:pt x="134112" y="17272"/>
              </a:lnTo>
              <a:lnTo>
                <a:pt x="161544" y="17272"/>
              </a:lnTo>
              <a:lnTo>
                <a:pt x="161544" y="2032"/>
              </a:lnTo>
              <a:close/>
            </a:path>
            <a:path w="260985" h="97790">
              <a:moveTo>
                <a:pt x="260604" y="48768"/>
              </a:moveTo>
              <a:lnTo>
                <a:pt x="259740" y="37934"/>
              </a:lnTo>
              <a:lnTo>
                <a:pt x="257175" y="28384"/>
              </a:lnTo>
              <a:lnTo>
                <a:pt x="252882" y="20269"/>
              </a:lnTo>
              <a:lnTo>
                <a:pt x="249669" y="16764"/>
              </a:lnTo>
              <a:lnTo>
                <a:pt x="246888" y="13716"/>
              </a:lnTo>
              <a:lnTo>
                <a:pt x="242316" y="9359"/>
              </a:lnTo>
              <a:lnTo>
                <a:pt x="242316" y="48768"/>
              </a:lnTo>
              <a:lnTo>
                <a:pt x="242201" y="50292"/>
              </a:lnTo>
              <a:lnTo>
                <a:pt x="222504" y="80772"/>
              </a:lnTo>
              <a:lnTo>
                <a:pt x="207264" y="80772"/>
              </a:lnTo>
              <a:lnTo>
                <a:pt x="189001" y="37934"/>
              </a:lnTo>
              <a:lnTo>
                <a:pt x="190500" y="30480"/>
              </a:lnTo>
              <a:lnTo>
                <a:pt x="195072" y="24384"/>
              </a:lnTo>
              <a:lnTo>
                <a:pt x="201168" y="19812"/>
              </a:lnTo>
              <a:lnTo>
                <a:pt x="207264" y="16764"/>
              </a:lnTo>
              <a:lnTo>
                <a:pt x="222504" y="16764"/>
              </a:lnTo>
              <a:lnTo>
                <a:pt x="242316" y="48768"/>
              </a:lnTo>
              <a:lnTo>
                <a:pt x="242316" y="9359"/>
              </a:lnTo>
              <a:lnTo>
                <a:pt x="240601" y="7721"/>
              </a:lnTo>
              <a:lnTo>
                <a:pt x="233172" y="3429"/>
              </a:lnTo>
              <a:lnTo>
                <a:pt x="224599" y="863"/>
              </a:lnTo>
              <a:lnTo>
                <a:pt x="214884" y="0"/>
              </a:lnTo>
              <a:lnTo>
                <a:pt x="207264" y="0"/>
              </a:lnTo>
              <a:lnTo>
                <a:pt x="201168" y="1524"/>
              </a:lnTo>
              <a:lnTo>
                <a:pt x="195072" y="4572"/>
              </a:lnTo>
              <a:lnTo>
                <a:pt x="190500" y="6096"/>
              </a:lnTo>
              <a:lnTo>
                <a:pt x="185928" y="9144"/>
              </a:lnTo>
              <a:lnTo>
                <a:pt x="182880" y="12192"/>
              </a:lnTo>
              <a:lnTo>
                <a:pt x="173736" y="25908"/>
              </a:lnTo>
              <a:lnTo>
                <a:pt x="170688" y="32004"/>
              </a:lnTo>
              <a:lnTo>
                <a:pt x="170688" y="50292"/>
              </a:lnTo>
              <a:lnTo>
                <a:pt x="189166" y="90474"/>
              </a:lnTo>
              <a:lnTo>
                <a:pt x="214884" y="97536"/>
              </a:lnTo>
              <a:lnTo>
                <a:pt x="224599" y="96710"/>
              </a:lnTo>
              <a:lnTo>
                <a:pt x="233172" y="94297"/>
              </a:lnTo>
              <a:lnTo>
                <a:pt x="240601" y="90474"/>
              </a:lnTo>
              <a:lnTo>
                <a:pt x="246888" y="85344"/>
              </a:lnTo>
              <a:lnTo>
                <a:pt x="250571" y="80772"/>
              </a:lnTo>
              <a:lnTo>
                <a:pt x="252882" y="77914"/>
              </a:lnTo>
              <a:lnTo>
                <a:pt x="252984" y="77724"/>
              </a:lnTo>
              <a:lnTo>
                <a:pt x="257175" y="69342"/>
              </a:lnTo>
              <a:lnTo>
                <a:pt x="259740" y="59626"/>
              </a:lnTo>
              <a:lnTo>
                <a:pt x="259753" y="59436"/>
              </a:lnTo>
              <a:lnTo>
                <a:pt x="260604" y="48768"/>
              </a:lnTo>
              <a:close/>
            </a:path>
          </a:pathLst>
        </a:custGeom>
        <a:solidFill>
          <a:srgbClr val="000000"/>
        </a:solidFill>
      </xdr:spPr>
    </xdr:sp>
    <xdr:clientData/>
  </xdr:oneCellAnchor>
  <xdr:twoCellAnchor editAs="oneCell">
    <xdr:from>
      <xdr:col>1</xdr:col>
      <xdr:colOff>899160</xdr:colOff>
      <xdr:row>0</xdr:row>
      <xdr:rowOff>45720</xdr:rowOff>
    </xdr:from>
    <xdr:to>
      <xdr:col>5</xdr:col>
      <xdr:colOff>440055</xdr:colOff>
      <xdr:row>0</xdr:row>
      <xdr:rowOff>894260</xdr:rowOff>
    </xdr:to>
    <xdr:pic>
      <xdr:nvPicPr>
        <xdr:cNvPr id="56" name="Imagem 3">
          <a:extLst>
            <a:ext uri="{FF2B5EF4-FFF2-40B4-BE49-F238E27FC236}">
              <a16:creationId xmlns:a16="http://schemas.microsoft.com/office/drawing/2014/main" id="{B6C88DE6-3FD1-4243-B993-D85E9A025D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45720"/>
          <a:ext cx="4259580" cy="8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164875</xdr:colOff>
      <xdr:row>1</xdr:row>
      <xdr:rowOff>104775</xdr:rowOff>
    </xdr:from>
    <xdr:to>
      <xdr:col>9</xdr:col>
      <xdr:colOff>344805</xdr:colOff>
      <xdr:row>1</xdr:row>
      <xdr:rowOff>687705</xdr:rowOff>
    </xdr:to>
    <xdr:pic>
      <xdr:nvPicPr>
        <xdr:cNvPr id="2" name="Imagem 3">
          <a:extLst>
            <a:ext uri="{FF2B5EF4-FFF2-40B4-BE49-F238E27FC236}">
              <a16:creationId xmlns:a16="http://schemas.microsoft.com/office/drawing/2014/main" id="{8BAACE66-0EFA-4948-9ADF-857336686A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89550" y="304800"/>
          <a:ext cx="2856455" cy="582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403860</xdr:colOff>
      <xdr:row>0</xdr:row>
      <xdr:rowOff>144780</xdr:rowOff>
    </xdr:from>
    <xdr:to>
      <xdr:col>2</xdr:col>
      <xdr:colOff>3383280</xdr:colOff>
      <xdr:row>0</xdr:row>
      <xdr:rowOff>640340</xdr:rowOff>
    </xdr:to>
    <xdr:pic>
      <xdr:nvPicPr>
        <xdr:cNvPr id="3" name="Imagem 3">
          <a:extLst>
            <a:ext uri="{FF2B5EF4-FFF2-40B4-BE49-F238E27FC236}">
              <a16:creationId xmlns:a16="http://schemas.microsoft.com/office/drawing/2014/main" id="{70E9A3B8-6B99-45FF-A61B-E895E2725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6380" y="144780"/>
          <a:ext cx="3970020" cy="495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68581</xdr:colOff>
      <xdr:row>109</xdr:row>
      <xdr:rowOff>15621</xdr:rowOff>
    </xdr:from>
    <xdr:ext cx="1169670" cy="133673"/>
    <xdr:pic>
      <xdr:nvPicPr>
        <xdr:cNvPr id="2" name="image15.jpeg">
          <a:extLst>
            <a:ext uri="{FF2B5EF4-FFF2-40B4-BE49-F238E27FC236}">
              <a16:creationId xmlns:a16="http://schemas.microsoft.com/office/drawing/2014/main" id="{50826C7A-1679-4420-AB09-75C9CD6FB7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1" y="18219801"/>
          <a:ext cx="1169670" cy="133673"/>
        </a:xfrm>
        <a:prstGeom prst="rect">
          <a:avLst/>
        </a:prstGeom>
      </xdr:spPr>
    </xdr:pic>
    <xdr:clientData/>
  </xdr:oneCellAnchor>
  <xdr:twoCellAnchor editAs="oneCell">
    <xdr:from>
      <xdr:col>1</xdr:col>
      <xdr:colOff>4070985</xdr:colOff>
      <xdr:row>0</xdr:row>
      <xdr:rowOff>99483</xdr:rowOff>
    </xdr:from>
    <xdr:to>
      <xdr:col>7</xdr:col>
      <xdr:colOff>513557</xdr:colOff>
      <xdr:row>0</xdr:row>
      <xdr:rowOff>821110</xdr:rowOff>
    </xdr:to>
    <xdr:pic>
      <xdr:nvPicPr>
        <xdr:cNvPr id="3" name="Imagem 3">
          <a:extLst>
            <a:ext uri="{FF2B5EF4-FFF2-40B4-BE49-F238E27FC236}">
              <a16:creationId xmlns:a16="http://schemas.microsoft.com/office/drawing/2014/main" id="{F8756CDC-EB72-4180-8586-5DC664621A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59705" y="99483"/>
          <a:ext cx="4184492" cy="721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C68B1-F0A5-4864-B341-8B5CE960F31C}">
  <dimension ref="A1:F33"/>
  <sheetViews>
    <sheetView tabSelected="1" topLeftCell="A7" workbookViewId="0">
      <selection activeCell="D46" sqref="D46"/>
    </sheetView>
  </sheetViews>
  <sheetFormatPr defaultRowHeight="13.2"/>
  <cols>
    <col min="1" max="1" width="13.5546875" style="70" customWidth="1"/>
    <col min="2" max="2" width="45.77734375" style="70" customWidth="1"/>
    <col min="3" max="3" width="1.109375" style="70" customWidth="1"/>
    <col min="4" max="4" width="14.44140625" style="70" customWidth="1"/>
    <col min="5" max="5" width="7.33203125" style="70" bestFit="1" customWidth="1"/>
    <col min="6" max="6" width="20.6640625" style="70" customWidth="1"/>
    <col min="7" max="16384" width="8.88671875" style="70"/>
  </cols>
  <sheetData>
    <row r="1" spans="1:6" ht="79.2" customHeight="1">
      <c r="A1" s="157"/>
      <c r="B1" s="158"/>
      <c r="C1" s="158"/>
      <c r="D1" s="158"/>
      <c r="E1" s="158"/>
      <c r="F1" s="159"/>
    </row>
    <row r="2" spans="1:6" ht="18">
      <c r="A2" s="187" t="s">
        <v>1015</v>
      </c>
      <c r="B2" s="188"/>
      <c r="C2" s="188"/>
      <c r="D2" s="188"/>
      <c r="E2" s="188"/>
      <c r="F2" s="189"/>
    </row>
    <row r="3" spans="1:6" ht="18.600000000000001" customHeight="1">
      <c r="A3" s="190"/>
      <c r="B3" s="191"/>
      <c r="C3" s="160" t="s">
        <v>1014</v>
      </c>
      <c r="D3" s="161"/>
      <c r="E3" s="62" t="s">
        <v>82</v>
      </c>
      <c r="F3" s="63">
        <v>45809</v>
      </c>
    </row>
    <row r="4" spans="1:6" ht="26.4" customHeight="1">
      <c r="A4" s="64" t="s">
        <v>64</v>
      </c>
      <c r="B4" s="65" t="s">
        <v>1016</v>
      </c>
      <c r="C4" s="162"/>
      <c r="D4" s="163"/>
      <c r="E4" s="62" t="s">
        <v>90</v>
      </c>
      <c r="F4" s="63">
        <v>45809</v>
      </c>
    </row>
    <row r="5" spans="1:6">
      <c r="A5" s="64" t="s">
        <v>66</v>
      </c>
      <c r="B5" s="64" t="s">
        <v>67</v>
      </c>
      <c r="C5" s="179" t="s">
        <v>1017</v>
      </c>
      <c r="D5" s="180"/>
      <c r="E5" s="64" t="s">
        <v>1018</v>
      </c>
      <c r="F5" s="75">
        <v>0.22470000000000001</v>
      </c>
    </row>
    <row r="6" spans="1:6">
      <c r="A6" s="181"/>
      <c r="B6" s="182"/>
      <c r="C6" s="71"/>
      <c r="D6" s="182"/>
      <c r="E6" s="182"/>
      <c r="F6" s="183"/>
    </row>
    <row r="7" spans="1:6">
      <c r="A7" s="64" t="s">
        <v>69</v>
      </c>
      <c r="B7" s="184"/>
      <c r="C7" s="185"/>
      <c r="D7" s="186"/>
      <c r="E7" s="64" t="s">
        <v>1019</v>
      </c>
      <c r="F7" s="66"/>
    </row>
    <row r="8" spans="1:6" ht="15">
      <c r="A8" s="67" t="s">
        <v>1023</v>
      </c>
      <c r="B8" s="173" t="str">
        <f>'Planilha Orçamentária'!D9</f>
        <v>ADMINISTRAÇÃO LOCAL</v>
      </c>
      <c r="C8" s="174"/>
      <c r="D8" s="175"/>
      <c r="E8" s="68">
        <f>F8/$F$33</f>
        <v>6.2577974330417493E-2</v>
      </c>
      <c r="F8" s="72">
        <f>'Planilha Orçamentária'!J9</f>
        <v>104725.44416999999</v>
      </c>
    </row>
    <row r="9" spans="1:6" ht="15">
      <c r="A9" s="69" t="s">
        <v>79</v>
      </c>
      <c r="B9" s="176" t="str">
        <f>'Planilha Orçamentária'!D10</f>
        <v>SERVIÇOS COMPLEMENTARES</v>
      </c>
      <c r="C9" s="177"/>
      <c r="D9" s="178"/>
      <c r="E9" s="68">
        <f t="shared" ref="E9:E32" si="0">F9/$F$33</f>
        <v>6.2577974330417493E-2</v>
      </c>
      <c r="F9" s="72">
        <f>VLOOKUP(A9,'Planilha Orçamentária'!A:J,10,0)</f>
        <v>104725.44416999999</v>
      </c>
    </row>
    <row r="10" spans="1:6">
      <c r="A10" s="67" t="s">
        <v>1024</v>
      </c>
      <c r="B10" s="173" t="str">
        <f>'Planilha Orçamentária'!D14</f>
        <v>SERVIÇOS GERAIS</v>
      </c>
      <c r="C10" s="174"/>
      <c r="D10" s="175"/>
      <c r="E10" s="68">
        <f t="shared" si="0"/>
        <v>5.9763995287725261E-2</v>
      </c>
      <c r="F10" s="73">
        <f>'Planilha Orçamentária'!J14</f>
        <v>100016.19609534999</v>
      </c>
    </row>
    <row r="11" spans="1:6">
      <c r="A11" s="69" t="s">
        <v>95</v>
      </c>
      <c r="B11" s="170" t="s">
        <v>96</v>
      </c>
      <c r="C11" s="171"/>
      <c r="D11" s="172"/>
      <c r="E11" s="68">
        <f t="shared" si="0"/>
        <v>1.9911219555103436E-2</v>
      </c>
      <c r="F11" s="74">
        <f>VLOOKUP(A11,'Planilha Orçamentária'!A:J,10,0)</f>
        <v>33321.809057999999</v>
      </c>
    </row>
    <row r="12" spans="1:6">
      <c r="A12" s="69" t="s">
        <v>118</v>
      </c>
      <c r="B12" s="170" t="s">
        <v>119</v>
      </c>
      <c r="C12" s="171"/>
      <c r="D12" s="172"/>
      <c r="E12" s="68">
        <f t="shared" si="0"/>
        <v>2.1406295414103542E-2</v>
      </c>
      <c r="F12" s="74">
        <f>VLOOKUP(A12,'Planilha Orçamentária'!A:J,10,0)</f>
        <v>35823.847276350003</v>
      </c>
    </row>
    <row r="13" spans="1:6">
      <c r="A13" s="69" t="s">
        <v>140</v>
      </c>
      <c r="B13" s="167" t="str">
        <f>'Planilha Orçamentária'!D30</f>
        <v>MOBILIZAÇÃO DE OBRA</v>
      </c>
      <c r="C13" s="168"/>
      <c r="D13" s="169"/>
      <c r="E13" s="68">
        <f t="shared" si="0"/>
        <v>1.1100330694331748E-3</v>
      </c>
      <c r="F13" s="74">
        <f>VLOOKUP(A13,'Planilha Orçamentária'!A:J,10,0)</f>
        <v>1857.6617009999995</v>
      </c>
    </row>
    <row r="14" spans="1:6">
      <c r="A14" s="69" t="s">
        <v>149</v>
      </c>
      <c r="B14" s="170" t="s">
        <v>150</v>
      </c>
      <c r="C14" s="171"/>
      <c r="D14" s="172"/>
      <c r="E14" s="68">
        <f t="shared" si="0"/>
        <v>1.7336447249085112E-2</v>
      </c>
      <c r="F14" s="74">
        <f>VLOOKUP(A14,'Planilha Orçamentária'!A:J,10,0)</f>
        <v>29012.878059999995</v>
      </c>
    </row>
    <row r="15" spans="1:6">
      <c r="A15" s="67">
        <v>3</v>
      </c>
      <c r="B15" s="173" t="str">
        <f>'Planilha Orçamentária'!D38</f>
        <v>CONSTRUÇAO</v>
      </c>
      <c r="C15" s="174"/>
      <c r="D15" s="175"/>
      <c r="E15" s="68">
        <f t="shared" si="0"/>
        <v>0.87765803038185719</v>
      </c>
      <c r="F15" s="73">
        <f>VLOOKUP(A15,'Planilha Orçamentária'!A:J,10,0)</f>
        <v>1468777.6017772248</v>
      </c>
    </row>
    <row r="16" spans="1:6">
      <c r="A16" s="69" t="s">
        <v>167</v>
      </c>
      <c r="B16" s="170" t="s">
        <v>1020</v>
      </c>
      <c r="C16" s="171"/>
      <c r="D16" s="172"/>
      <c r="E16" s="68">
        <f t="shared" si="0"/>
        <v>7.7260618099729405E-3</v>
      </c>
      <c r="F16" s="74">
        <f>VLOOKUP(A16,'Planilha Orçamentária'!A:J,10,0)</f>
        <v>12929.713104199998</v>
      </c>
    </row>
    <row r="17" spans="1:6">
      <c r="A17" s="69" t="s">
        <v>178</v>
      </c>
      <c r="B17" s="170" t="s">
        <v>179</v>
      </c>
      <c r="C17" s="171"/>
      <c r="D17" s="172"/>
      <c r="E17" s="68">
        <f t="shared" si="0"/>
        <v>1.4995894848349494E-2</v>
      </c>
      <c r="F17" s="74">
        <f>VLOOKUP(A17,'Planilha Orçamentária'!A:J,10,0)</f>
        <v>25095.918580359998</v>
      </c>
    </row>
    <row r="18" spans="1:6">
      <c r="A18" s="69" t="s">
        <v>195</v>
      </c>
      <c r="B18" s="170" t="s">
        <v>196</v>
      </c>
      <c r="C18" s="171"/>
      <c r="D18" s="172"/>
      <c r="E18" s="68">
        <f t="shared" si="0"/>
        <v>4.3038447683377539E-3</v>
      </c>
      <c r="F18" s="74">
        <f>VLOOKUP(A18,'Planilha Orçamentária'!A:J,10,0)</f>
        <v>7202.5670345774988</v>
      </c>
    </row>
    <row r="19" spans="1:6">
      <c r="A19" s="69" t="s">
        <v>211</v>
      </c>
      <c r="B19" s="167" t="str">
        <f>'Planilha Orçamentária'!D54</f>
        <v>DEMOLIÇÕES</v>
      </c>
      <c r="C19" s="168"/>
      <c r="D19" s="169"/>
      <c r="E19" s="68">
        <f t="shared" si="0"/>
        <v>2.9627527643487715E-2</v>
      </c>
      <c r="F19" s="74">
        <f>VLOOKUP(A19,'Planilha Orçamentária'!A:J,10,0)</f>
        <v>49582.237605524992</v>
      </c>
    </row>
    <row r="20" spans="1:6">
      <c r="A20" s="69" t="s">
        <v>223</v>
      </c>
      <c r="B20" s="170" t="s">
        <v>150</v>
      </c>
      <c r="C20" s="171"/>
      <c r="D20" s="172"/>
      <c r="E20" s="68">
        <f t="shared" si="0"/>
        <v>9.3558012975743093E-3</v>
      </c>
      <c r="F20" s="74">
        <f>VLOOKUP(A20,'Planilha Orçamentária'!A:J,10,0)</f>
        <v>15657.113496217497</v>
      </c>
    </row>
    <row r="21" spans="1:6">
      <c r="A21" s="69" t="s">
        <v>248</v>
      </c>
      <c r="B21" s="170" t="s">
        <v>249</v>
      </c>
      <c r="C21" s="171"/>
      <c r="D21" s="172"/>
      <c r="E21" s="68">
        <f t="shared" si="0"/>
        <v>8.5973336296774824E-3</v>
      </c>
      <c r="F21" s="74">
        <f>VLOOKUP(A21,'Planilha Orçamentária'!A:J,10,0)</f>
        <v>14387.803259524999</v>
      </c>
    </row>
    <row r="22" spans="1:6">
      <c r="A22" s="69" t="s">
        <v>256</v>
      </c>
      <c r="B22" s="170" t="s">
        <v>257</v>
      </c>
      <c r="C22" s="171"/>
      <c r="D22" s="172"/>
      <c r="E22" s="68">
        <f t="shared" si="0"/>
        <v>5.5928208737243107E-2</v>
      </c>
      <c r="F22" s="74">
        <f>VLOOKUP(A22,'Planilha Orçamentária'!A:J,10,0)</f>
        <v>93596.933494749988</v>
      </c>
    </row>
    <row r="23" spans="1:6">
      <c r="A23" s="69" t="s">
        <v>276</v>
      </c>
      <c r="B23" s="170" t="s">
        <v>277</v>
      </c>
      <c r="C23" s="171"/>
      <c r="D23" s="172"/>
      <c r="E23" s="68">
        <f t="shared" si="0"/>
        <v>0.17633303247519078</v>
      </c>
      <c r="F23" s="74">
        <f>VLOOKUP(A23,'Planilha Orçamentária'!A:J,10,0)</f>
        <v>295096.72285495</v>
      </c>
    </row>
    <row r="24" spans="1:6">
      <c r="A24" s="69" t="s">
        <v>342</v>
      </c>
      <c r="B24" s="170" t="s">
        <v>343</v>
      </c>
      <c r="C24" s="171"/>
      <c r="D24" s="172"/>
      <c r="E24" s="68">
        <f t="shared" si="0"/>
        <v>4.070542277930795E-2</v>
      </c>
      <c r="F24" s="74">
        <f>VLOOKUP(A24,'Planilha Orçamentária'!A:J,10,0)</f>
        <v>68121.308276650001</v>
      </c>
    </row>
    <row r="25" spans="1:6">
      <c r="A25" s="69" t="s">
        <v>365</v>
      </c>
      <c r="B25" s="170" t="s">
        <v>366</v>
      </c>
      <c r="C25" s="171"/>
      <c r="D25" s="172"/>
      <c r="E25" s="68">
        <f t="shared" si="0"/>
        <v>0.1687853131757307</v>
      </c>
      <c r="F25" s="74">
        <f>VLOOKUP(A25,'Planilha Orçamentária'!A:J,10,0)</f>
        <v>282465.46937376744</v>
      </c>
    </row>
    <row r="26" spans="1:6">
      <c r="A26" s="69" t="s">
        <v>416</v>
      </c>
      <c r="B26" s="170" t="s">
        <v>417</v>
      </c>
      <c r="C26" s="171"/>
      <c r="D26" s="172"/>
      <c r="E26" s="68">
        <f t="shared" si="0"/>
        <v>0.10273263748681248</v>
      </c>
      <c r="F26" s="74">
        <f>VLOOKUP(A26,'Planilha Orçamentária'!A:J,10,0)</f>
        <v>171925.04561996504</v>
      </c>
    </row>
    <row r="27" spans="1:6">
      <c r="A27" s="69" t="s">
        <v>488</v>
      </c>
      <c r="B27" s="167" t="str">
        <f>'Planilha Orçamentária'!D162</f>
        <v>INSTALAÇÕES HIDROSSANITÁRIAS</v>
      </c>
      <c r="C27" s="168"/>
      <c r="D27" s="169"/>
      <c r="E27" s="68">
        <f t="shared" si="0"/>
        <v>4.2329917171278209E-2</v>
      </c>
      <c r="F27" s="74">
        <f>VLOOKUP(A27,'Planilha Orçamentária'!A:J,10,0)</f>
        <v>70839.930900202482</v>
      </c>
    </row>
    <row r="28" spans="1:6">
      <c r="A28" s="69" t="s">
        <v>689</v>
      </c>
      <c r="B28" s="167" t="str">
        <f>'Planilha Orçamentária'!D259</f>
        <v>INSTALAÇÕES ELÉTRICAS E MECÂNICAS</v>
      </c>
      <c r="C28" s="168"/>
      <c r="D28" s="169"/>
      <c r="E28" s="68">
        <f t="shared" si="0"/>
        <v>0.11707930940476177</v>
      </c>
      <c r="F28" s="74">
        <f>VLOOKUP(A28,'Planilha Orçamentária'!A:J,10,0)</f>
        <v>195934.47713392501</v>
      </c>
    </row>
    <row r="29" spans="1:6">
      <c r="A29" s="69" t="s">
        <v>858</v>
      </c>
      <c r="B29" s="170" t="s">
        <v>1021</v>
      </c>
      <c r="C29" s="171"/>
      <c r="D29" s="172"/>
      <c r="E29" s="68">
        <f t="shared" si="0"/>
        <v>4.1454744868378739E-2</v>
      </c>
      <c r="F29" s="74">
        <f>VLOOKUP(A29,'Planilha Orçamentária'!A:J,10,0)</f>
        <v>69375.313211197499</v>
      </c>
    </row>
    <row r="30" spans="1:6">
      <c r="A30" s="69" t="s">
        <v>889</v>
      </c>
      <c r="B30" s="170" t="s">
        <v>890</v>
      </c>
      <c r="C30" s="171"/>
      <c r="D30" s="172"/>
      <c r="E30" s="68">
        <f t="shared" si="0"/>
        <v>2.3440924726168766E-2</v>
      </c>
      <c r="F30" s="74">
        <f>VLOOKUP(A30,'Planilha Orçamentária'!A:J,10,0)</f>
        <v>39228.838580515003</v>
      </c>
    </row>
    <row r="31" spans="1:6">
      <c r="A31" s="69" t="s">
        <v>921</v>
      </c>
      <c r="B31" s="170" t="s">
        <v>922</v>
      </c>
      <c r="C31" s="171"/>
      <c r="D31" s="172"/>
      <c r="E31" s="68">
        <f t="shared" si="0"/>
        <v>3.1035066340352354E-2</v>
      </c>
      <c r="F31" s="74">
        <f>VLOOKUP(A31,'Planilha Orçamentária'!A:J,10,0)</f>
        <v>51937.780698647497</v>
      </c>
    </row>
    <row r="32" spans="1:6">
      <c r="A32" s="69" t="s">
        <v>1009</v>
      </c>
      <c r="B32" s="167" t="str">
        <f>'Planilha Orçamentária'!D380</f>
        <v>INSTALAÇÕES DE INCÊNDIO E PÂNICO</v>
      </c>
      <c r="C32" s="168"/>
      <c r="D32" s="169"/>
      <c r="E32" s="68">
        <f t="shared" si="0"/>
        <v>3.2269892192327782E-3</v>
      </c>
      <c r="F32" s="74">
        <f>VLOOKUP(A32,'Planilha Orçamentária'!A:J,10,0)</f>
        <v>5400.4285522499995</v>
      </c>
    </row>
    <row r="33" spans="1:6">
      <c r="A33" s="164" t="s">
        <v>1022</v>
      </c>
      <c r="B33" s="165"/>
      <c r="C33" s="165"/>
      <c r="D33" s="166"/>
      <c r="E33" s="102">
        <f>E8+E10+E15</f>
        <v>1</v>
      </c>
      <c r="F33" s="103">
        <f>F8+F10+F15</f>
        <v>1673519.2420425748</v>
      </c>
    </row>
  </sheetData>
  <mergeCells count="34">
    <mergeCell ref="C5:D5"/>
    <mergeCell ref="A6:B6"/>
    <mergeCell ref="D6:F6"/>
    <mergeCell ref="B7:D7"/>
    <mergeCell ref="A2:F2"/>
    <mergeCell ref="A3:B3"/>
    <mergeCell ref="B8:D8"/>
    <mergeCell ref="B9:D9"/>
    <mergeCell ref="B10:D10"/>
    <mergeCell ref="B11:D11"/>
    <mergeCell ref="B12:D12"/>
    <mergeCell ref="B21:D21"/>
    <mergeCell ref="B22:D22"/>
    <mergeCell ref="B13:D13"/>
    <mergeCell ref="B14:D14"/>
    <mergeCell ref="B15:D15"/>
    <mergeCell ref="B16:D16"/>
    <mergeCell ref="B17:D17"/>
    <mergeCell ref="A1:F1"/>
    <mergeCell ref="C3:D4"/>
    <mergeCell ref="A33:D33"/>
    <mergeCell ref="B28:D28"/>
    <mergeCell ref="B29:D29"/>
    <mergeCell ref="B30:D30"/>
    <mergeCell ref="B31:D31"/>
    <mergeCell ref="B32:D32"/>
    <mergeCell ref="B23:D23"/>
    <mergeCell ref="B24:D24"/>
    <mergeCell ref="B25:D25"/>
    <mergeCell ref="B26:D26"/>
    <mergeCell ref="B27:D27"/>
    <mergeCell ref="B18:D18"/>
    <mergeCell ref="B19:D19"/>
    <mergeCell ref="B20:D20"/>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92"/>
  <sheetViews>
    <sheetView topLeftCell="A382" workbookViewId="0">
      <selection sqref="A1:J388"/>
    </sheetView>
  </sheetViews>
  <sheetFormatPr defaultRowHeight="13.2"/>
  <cols>
    <col min="1" max="1" width="6.44140625" style="21" customWidth="1"/>
    <col min="2" max="2" width="13.21875" style="21" customWidth="1"/>
    <col min="3" max="3" width="12.44140625" style="21" customWidth="1"/>
    <col min="4" max="4" width="60.88671875" style="31" customWidth="1"/>
    <col min="5" max="5" width="8" style="76" customWidth="1"/>
    <col min="6" max="6" width="8.21875" style="76" customWidth="1"/>
    <col min="7" max="7" width="11.109375" style="76" hidden="1" customWidth="1"/>
    <col min="8" max="8" width="15" style="76" customWidth="1"/>
    <col min="9" max="9" width="15.88671875" style="132" customWidth="1"/>
    <col min="10" max="10" width="16.33203125" style="134" customWidth="1"/>
    <col min="12" max="12" width="11.33203125" hidden="1" customWidth="1"/>
    <col min="13" max="13" width="11.5546875" bestFit="1" customWidth="1"/>
  </cols>
  <sheetData>
    <row r="1" spans="1:12" ht="15.6" customHeight="1">
      <c r="A1" s="137"/>
      <c r="B1" s="138"/>
      <c r="C1" s="138"/>
      <c r="D1" s="138"/>
      <c r="E1" s="138"/>
      <c r="F1" s="138"/>
      <c r="G1" s="138"/>
      <c r="H1" s="138"/>
      <c r="I1" s="138"/>
      <c r="J1" s="139"/>
    </row>
    <row r="2" spans="1:12" ht="60" customHeight="1">
      <c r="A2" s="234" t="s">
        <v>63</v>
      </c>
      <c r="B2" s="235"/>
      <c r="C2" s="235"/>
      <c r="D2" s="235"/>
      <c r="E2" s="235"/>
      <c r="F2" s="235"/>
      <c r="G2" s="235"/>
      <c r="H2" s="235"/>
      <c r="I2" s="235"/>
      <c r="J2" s="236"/>
      <c r="L2">
        <v>0.75</v>
      </c>
    </row>
    <row r="3" spans="1:12">
      <c r="A3" s="149" t="s">
        <v>51</v>
      </c>
      <c r="B3" s="150"/>
      <c r="C3" s="150"/>
      <c r="D3" s="150"/>
      <c r="E3" s="150"/>
      <c r="F3" s="151"/>
      <c r="G3" s="104" t="s">
        <v>53</v>
      </c>
      <c r="H3" s="140" t="s">
        <v>1025</v>
      </c>
      <c r="I3" s="105" t="s">
        <v>82</v>
      </c>
      <c r="J3" s="106">
        <v>45809</v>
      </c>
      <c r="L3">
        <v>1.2246999999999999</v>
      </c>
    </row>
    <row r="4" spans="1:12">
      <c r="A4" s="152" t="s">
        <v>947</v>
      </c>
      <c r="B4" s="153"/>
      <c r="C4" s="153"/>
      <c r="D4" s="153"/>
      <c r="E4" s="153"/>
      <c r="F4" s="154"/>
      <c r="G4" s="107" t="s">
        <v>54</v>
      </c>
      <c r="H4" s="141"/>
      <c r="I4" s="105" t="s">
        <v>90</v>
      </c>
      <c r="J4" s="106">
        <v>45809</v>
      </c>
    </row>
    <row r="5" spans="1:12">
      <c r="A5" s="149" t="s">
        <v>64</v>
      </c>
      <c r="B5" s="151"/>
      <c r="C5" s="149" t="s">
        <v>65</v>
      </c>
      <c r="D5" s="150"/>
      <c r="E5" s="150"/>
      <c r="F5" s="151"/>
      <c r="G5" s="140" t="s">
        <v>52</v>
      </c>
      <c r="H5" s="145"/>
      <c r="I5" s="146"/>
      <c r="J5" s="155">
        <v>0.22470000000000001</v>
      </c>
    </row>
    <row r="6" spans="1:12">
      <c r="A6" s="149" t="s">
        <v>66</v>
      </c>
      <c r="B6" s="151"/>
      <c r="C6" s="149" t="s">
        <v>67</v>
      </c>
      <c r="D6" s="150"/>
      <c r="E6" s="150"/>
      <c r="F6" s="151"/>
      <c r="G6" s="141"/>
      <c r="H6" s="147"/>
      <c r="I6" s="148"/>
      <c r="J6" s="156"/>
    </row>
    <row r="7" spans="1:12">
      <c r="A7" s="142" t="s">
        <v>68</v>
      </c>
      <c r="B7" s="143"/>
      <c r="C7" s="143"/>
      <c r="D7" s="143"/>
      <c r="E7" s="143"/>
      <c r="F7" s="143"/>
      <c r="G7" s="143"/>
      <c r="H7" s="143"/>
      <c r="I7" s="144"/>
      <c r="J7" s="108"/>
    </row>
    <row r="8" spans="1:12">
      <c r="A8" s="22" t="s">
        <v>69</v>
      </c>
      <c r="B8" s="39" t="s">
        <v>70</v>
      </c>
      <c r="C8" s="11" t="s">
        <v>71</v>
      </c>
      <c r="D8" s="24" t="s">
        <v>72</v>
      </c>
      <c r="E8" s="39" t="s">
        <v>73</v>
      </c>
      <c r="F8" s="39" t="s">
        <v>74</v>
      </c>
      <c r="G8" s="39" t="s">
        <v>75</v>
      </c>
      <c r="H8" s="39" t="s">
        <v>75</v>
      </c>
      <c r="I8" s="109" t="s">
        <v>76</v>
      </c>
      <c r="J8" s="110" t="s">
        <v>77</v>
      </c>
    </row>
    <row r="9" spans="1:12">
      <c r="A9" s="47">
        <v>1</v>
      </c>
      <c r="B9" s="41"/>
      <c r="C9" s="111"/>
      <c r="D9" s="24" t="s">
        <v>78</v>
      </c>
      <c r="E9" s="42"/>
      <c r="F9" s="42"/>
      <c r="G9" s="42"/>
      <c r="H9" s="42"/>
      <c r="I9" s="109">
        <f>I10</f>
        <v>85511.1</v>
      </c>
      <c r="J9" s="110">
        <f>J10</f>
        <v>104725.44416999999</v>
      </c>
    </row>
    <row r="10" spans="1:12">
      <c r="A10" s="23" t="s">
        <v>79</v>
      </c>
      <c r="B10" s="34"/>
      <c r="C10" s="32"/>
      <c r="D10" s="25" t="s">
        <v>80</v>
      </c>
      <c r="E10" s="33"/>
      <c r="F10" s="33"/>
      <c r="G10" s="33"/>
      <c r="H10" s="33"/>
      <c r="I10" s="112">
        <f>SUM(I11:I13)</f>
        <v>85511.1</v>
      </c>
      <c r="J10" s="113">
        <f>SUM(J11:J13)</f>
        <v>104725.44416999999</v>
      </c>
    </row>
    <row r="11" spans="1:12">
      <c r="A11" s="15" t="s">
        <v>81</v>
      </c>
      <c r="B11" s="12">
        <v>90776</v>
      </c>
      <c r="C11" s="10" t="s">
        <v>82</v>
      </c>
      <c r="D11" s="26" t="s">
        <v>83</v>
      </c>
      <c r="E11" s="37" t="s">
        <v>84</v>
      </c>
      <c r="F11" s="13">
        <v>1600</v>
      </c>
      <c r="G11" s="37" t="s">
        <v>85</v>
      </c>
      <c r="H11" s="114">
        <f>G11*$L$2</f>
        <v>37.650000000000006</v>
      </c>
      <c r="I11" s="115">
        <f>H11*F11</f>
        <v>60240.000000000007</v>
      </c>
      <c r="J11" s="116">
        <f>I11*$L$3</f>
        <v>73775.928</v>
      </c>
    </row>
    <row r="12" spans="1:12">
      <c r="A12" s="15" t="s">
        <v>86</v>
      </c>
      <c r="B12" s="12">
        <v>90777</v>
      </c>
      <c r="C12" s="10" t="s">
        <v>82</v>
      </c>
      <c r="D12" s="26" t="s">
        <v>87</v>
      </c>
      <c r="E12" s="37" t="s">
        <v>84</v>
      </c>
      <c r="F12" s="14">
        <v>180</v>
      </c>
      <c r="G12" s="37" t="s">
        <v>88</v>
      </c>
      <c r="H12" s="114">
        <f t="shared" ref="H12" si="0">G12*$L$2</f>
        <v>105.95250000000001</v>
      </c>
      <c r="I12" s="115">
        <f t="shared" ref="I12" si="1">H12*F12</f>
        <v>19071.450000000004</v>
      </c>
      <c r="J12" s="116">
        <f>I12*$L$3</f>
        <v>23356.804815000003</v>
      </c>
    </row>
    <row r="13" spans="1:12" ht="84">
      <c r="A13" s="15" t="s">
        <v>89</v>
      </c>
      <c r="B13" s="37" t="s">
        <v>55</v>
      </c>
      <c r="C13" s="10" t="s">
        <v>90</v>
      </c>
      <c r="D13" s="26" t="s">
        <v>91</v>
      </c>
      <c r="E13" s="37" t="s">
        <v>92</v>
      </c>
      <c r="F13" s="14">
        <v>230</v>
      </c>
      <c r="G13" s="37" t="s">
        <v>93</v>
      </c>
      <c r="H13" s="114">
        <f>G13*$L$2</f>
        <v>26.954999999999998</v>
      </c>
      <c r="I13" s="115">
        <f>H13*F13</f>
        <v>6199.65</v>
      </c>
      <c r="J13" s="116">
        <f>I13*$L$3</f>
        <v>7592.7113549999985</v>
      </c>
    </row>
    <row r="14" spans="1:12">
      <c r="A14" s="48">
        <v>2</v>
      </c>
      <c r="B14" s="41"/>
      <c r="C14" s="111"/>
      <c r="D14" s="24" t="s">
        <v>94</v>
      </c>
      <c r="E14" s="42"/>
      <c r="F14" s="42"/>
      <c r="G14" s="42"/>
      <c r="H14" s="42"/>
      <c r="I14" s="109">
        <f>I15+I23+I30+I33</f>
        <v>81665.890500000009</v>
      </c>
      <c r="J14" s="110">
        <f>J15+J23+J30+J33</f>
        <v>100016.19609534999</v>
      </c>
    </row>
    <row r="15" spans="1:12">
      <c r="A15" s="23" t="s">
        <v>95</v>
      </c>
      <c r="B15" s="34"/>
      <c r="C15" s="32"/>
      <c r="D15" s="25" t="s">
        <v>96</v>
      </c>
      <c r="E15" s="33"/>
      <c r="F15" s="33"/>
      <c r="G15" s="33"/>
      <c r="H15" s="33"/>
      <c r="I15" s="117">
        <f>SUM(I16:I22)</f>
        <v>27208.14</v>
      </c>
      <c r="J15" s="118">
        <f>SUM(J16:J22)</f>
        <v>33321.809057999999</v>
      </c>
    </row>
    <row r="16" spans="1:12" ht="60">
      <c r="A16" s="15" t="s">
        <v>97</v>
      </c>
      <c r="B16" s="37" t="s">
        <v>56</v>
      </c>
      <c r="C16" s="10" t="s">
        <v>90</v>
      </c>
      <c r="D16" s="26" t="s">
        <v>98</v>
      </c>
      <c r="E16" s="37" t="s">
        <v>99</v>
      </c>
      <c r="F16" s="14">
        <v>226</v>
      </c>
      <c r="G16" s="37" t="s">
        <v>100</v>
      </c>
      <c r="H16" s="114">
        <f>G16*$L$2</f>
        <v>60.269999999999996</v>
      </c>
      <c r="I16" s="115">
        <f>H16*F16</f>
        <v>13621.019999999999</v>
      </c>
      <c r="J16" s="116">
        <f>I16*$L$3</f>
        <v>16681.663193999997</v>
      </c>
    </row>
    <row r="17" spans="1:10" ht="48">
      <c r="A17" s="20" t="s">
        <v>101</v>
      </c>
      <c r="B17" s="36" t="s">
        <v>57</v>
      </c>
      <c r="C17" s="9" t="s">
        <v>90</v>
      </c>
      <c r="D17" s="27" t="s">
        <v>102</v>
      </c>
      <c r="E17" s="36" t="s">
        <v>99</v>
      </c>
      <c r="F17" s="17">
        <v>226</v>
      </c>
      <c r="G17" s="36" t="s">
        <v>103</v>
      </c>
      <c r="H17" s="114">
        <f t="shared" ref="H17:H29" si="2">G17*$L$2</f>
        <v>3.66</v>
      </c>
      <c r="I17" s="115">
        <f t="shared" ref="I17:I22" si="3">H17*F17</f>
        <v>827.16000000000008</v>
      </c>
      <c r="J17" s="116">
        <f t="shared" ref="J17:J22" si="4">I17*$L$3</f>
        <v>1013.0228520000001</v>
      </c>
    </row>
    <row r="18" spans="1:10" ht="48">
      <c r="A18" s="15" t="s">
        <v>104</v>
      </c>
      <c r="B18" s="37" t="s">
        <v>58</v>
      </c>
      <c r="C18" s="10" t="s">
        <v>90</v>
      </c>
      <c r="D18" s="26" t="s">
        <v>105</v>
      </c>
      <c r="E18" s="37" t="s">
        <v>99</v>
      </c>
      <c r="F18" s="14">
        <v>226</v>
      </c>
      <c r="G18" s="37" t="s">
        <v>103</v>
      </c>
      <c r="H18" s="114">
        <f t="shared" si="2"/>
        <v>3.66</v>
      </c>
      <c r="I18" s="115">
        <f t="shared" si="3"/>
        <v>827.16000000000008</v>
      </c>
      <c r="J18" s="116">
        <f t="shared" si="4"/>
        <v>1013.0228520000001</v>
      </c>
    </row>
    <row r="19" spans="1:10" ht="48">
      <c r="A19" s="15" t="s">
        <v>106</v>
      </c>
      <c r="B19" s="37" t="s">
        <v>59</v>
      </c>
      <c r="C19" s="10" t="s">
        <v>90</v>
      </c>
      <c r="D19" s="26" t="s">
        <v>107</v>
      </c>
      <c r="E19" s="37" t="s">
        <v>99</v>
      </c>
      <c r="F19" s="14">
        <v>226</v>
      </c>
      <c r="G19" s="37" t="s">
        <v>108</v>
      </c>
      <c r="H19" s="114">
        <f t="shared" si="2"/>
        <v>6.1425000000000001</v>
      </c>
      <c r="I19" s="115">
        <f t="shared" si="3"/>
        <v>1388.2049999999999</v>
      </c>
      <c r="J19" s="116">
        <f t="shared" si="4"/>
        <v>1700.1346634999998</v>
      </c>
    </row>
    <row r="20" spans="1:10" ht="48">
      <c r="A20" s="15" t="s">
        <v>109</v>
      </c>
      <c r="B20" s="37" t="s">
        <v>60</v>
      </c>
      <c r="C20" s="10" t="s">
        <v>90</v>
      </c>
      <c r="D20" s="26" t="s">
        <v>110</v>
      </c>
      <c r="E20" s="37" t="s">
        <v>99</v>
      </c>
      <c r="F20" s="14">
        <v>226</v>
      </c>
      <c r="G20" s="37" t="s">
        <v>111</v>
      </c>
      <c r="H20" s="114">
        <f t="shared" si="2"/>
        <v>7.32</v>
      </c>
      <c r="I20" s="115">
        <f t="shared" si="3"/>
        <v>1654.3200000000002</v>
      </c>
      <c r="J20" s="116">
        <f t="shared" si="4"/>
        <v>2026.0457040000001</v>
      </c>
    </row>
    <row r="21" spans="1:10" ht="36">
      <c r="A21" s="15" t="s">
        <v>112</v>
      </c>
      <c r="B21" s="37" t="s">
        <v>61</v>
      </c>
      <c r="C21" s="10" t="s">
        <v>90</v>
      </c>
      <c r="D21" s="26" t="s">
        <v>113</v>
      </c>
      <c r="E21" s="37" t="s">
        <v>99</v>
      </c>
      <c r="F21" s="14">
        <v>226</v>
      </c>
      <c r="G21" s="37" t="s">
        <v>114</v>
      </c>
      <c r="H21" s="114">
        <f t="shared" si="2"/>
        <v>5.61</v>
      </c>
      <c r="I21" s="115">
        <f t="shared" si="3"/>
        <v>1267.8600000000001</v>
      </c>
      <c r="J21" s="116">
        <f t="shared" si="4"/>
        <v>1552.7481419999999</v>
      </c>
    </row>
    <row r="22" spans="1:10" ht="48">
      <c r="A22" s="15" t="s">
        <v>115</v>
      </c>
      <c r="B22" s="37" t="s">
        <v>62</v>
      </c>
      <c r="C22" s="10" t="s">
        <v>90</v>
      </c>
      <c r="D22" s="26" t="s">
        <v>116</v>
      </c>
      <c r="E22" s="37" t="s">
        <v>99</v>
      </c>
      <c r="F22" s="14">
        <v>226</v>
      </c>
      <c r="G22" s="37" t="s">
        <v>117</v>
      </c>
      <c r="H22" s="114">
        <f t="shared" si="2"/>
        <v>33.727499999999999</v>
      </c>
      <c r="I22" s="115">
        <f t="shared" si="3"/>
        <v>7622.415</v>
      </c>
      <c r="J22" s="116">
        <f t="shared" si="4"/>
        <v>9335.1716504999986</v>
      </c>
    </row>
    <row r="23" spans="1:10">
      <c r="A23" s="23" t="s">
        <v>118</v>
      </c>
      <c r="B23" s="34"/>
      <c r="C23" s="32"/>
      <c r="D23" s="25" t="s">
        <v>119</v>
      </c>
      <c r="E23" s="33"/>
      <c r="F23" s="33"/>
      <c r="G23" s="33"/>
      <c r="H23" s="33"/>
      <c r="I23" s="117">
        <f>SUM(I24:I29)</f>
        <v>29251.120500000005</v>
      </c>
      <c r="J23" s="118">
        <f>SUM(J24:J29)</f>
        <v>35823.847276350003</v>
      </c>
    </row>
    <row r="24" spans="1:10">
      <c r="A24" s="15" t="s">
        <v>120</v>
      </c>
      <c r="B24" s="12">
        <v>98459</v>
      </c>
      <c r="C24" s="10" t="s">
        <v>82</v>
      </c>
      <c r="D24" s="26" t="s">
        <v>121</v>
      </c>
      <c r="E24" s="37" t="s">
        <v>99</v>
      </c>
      <c r="F24" s="14">
        <v>95.7</v>
      </c>
      <c r="G24" s="37" t="s">
        <v>122</v>
      </c>
      <c r="H24" s="114">
        <f t="shared" si="2"/>
        <v>80.489999999999995</v>
      </c>
      <c r="I24" s="115">
        <f>H24*F24</f>
        <v>7702.893</v>
      </c>
      <c r="J24" s="116">
        <f t="shared" ref="J24:J29" si="5">I24*$L$3</f>
        <v>9433.7330570999984</v>
      </c>
    </row>
    <row r="25" spans="1:10" ht="72">
      <c r="A25" s="20" t="s">
        <v>123</v>
      </c>
      <c r="B25" s="36" t="s">
        <v>1002</v>
      </c>
      <c r="C25" s="9" t="s">
        <v>90</v>
      </c>
      <c r="D25" s="27" t="s">
        <v>124</v>
      </c>
      <c r="E25" s="36" t="s">
        <v>125</v>
      </c>
      <c r="F25" s="17">
        <v>10</v>
      </c>
      <c r="G25" s="36" t="s">
        <v>126</v>
      </c>
      <c r="H25" s="114">
        <f t="shared" si="2"/>
        <v>937.5</v>
      </c>
      <c r="I25" s="115">
        <f t="shared" ref="I25:I29" si="6">H25*F25</f>
        <v>9375</v>
      </c>
      <c r="J25" s="116">
        <f t="shared" si="5"/>
        <v>11481.562499999998</v>
      </c>
    </row>
    <row r="26" spans="1:10" ht="60">
      <c r="A26" s="15" t="s">
        <v>127</v>
      </c>
      <c r="B26" s="37" t="s">
        <v>1003</v>
      </c>
      <c r="C26" s="10" t="s">
        <v>90</v>
      </c>
      <c r="D26" s="26" t="s">
        <v>128</v>
      </c>
      <c r="E26" s="37" t="s">
        <v>129</v>
      </c>
      <c r="F26" s="14">
        <v>1</v>
      </c>
      <c r="G26" s="37" t="s">
        <v>130</v>
      </c>
      <c r="H26" s="114">
        <f t="shared" si="2"/>
        <v>3882.3450000000003</v>
      </c>
      <c r="I26" s="115">
        <f t="shared" si="6"/>
        <v>3882.3450000000003</v>
      </c>
      <c r="J26" s="116">
        <f t="shared" si="5"/>
        <v>4754.7079215000003</v>
      </c>
    </row>
    <row r="27" spans="1:10" ht="36">
      <c r="A27" s="15" t="s">
        <v>131</v>
      </c>
      <c r="B27" s="37" t="s">
        <v>1004</v>
      </c>
      <c r="C27" s="10" t="s">
        <v>90</v>
      </c>
      <c r="D27" s="26" t="s">
        <v>132</v>
      </c>
      <c r="E27" s="37" t="s">
        <v>129</v>
      </c>
      <c r="F27" s="14">
        <v>1</v>
      </c>
      <c r="G27" s="37" t="s">
        <v>133</v>
      </c>
      <c r="H27" s="114">
        <f t="shared" si="2"/>
        <v>3606.165</v>
      </c>
      <c r="I27" s="115">
        <f t="shared" si="6"/>
        <v>3606.165</v>
      </c>
      <c r="J27" s="116">
        <f t="shared" si="5"/>
        <v>4416.4702754999998</v>
      </c>
    </row>
    <row r="28" spans="1:10" ht="36">
      <c r="A28" s="15" t="s">
        <v>134</v>
      </c>
      <c r="B28" s="37" t="s">
        <v>1005</v>
      </c>
      <c r="C28" s="10" t="s">
        <v>90</v>
      </c>
      <c r="D28" s="26" t="s">
        <v>135</v>
      </c>
      <c r="E28" s="37" t="s">
        <v>129</v>
      </c>
      <c r="F28" s="14">
        <v>1</v>
      </c>
      <c r="G28" s="37" t="s">
        <v>136</v>
      </c>
      <c r="H28" s="114">
        <f t="shared" si="2"/>
        <v>1805.7975000000001</v>
      </c>
      <c r="I28" s="115">
        <f t="shared" si="6"/>
        <v>1805.7975000000001</v>
      </c>
      <c r="J28" s="116">
        <f t="shared" si="5"/>
        <v>2211.5601982499998</v>
      </c>
    </row>
    <row r="29" spans="1:10" ht="24">
      <c r="A29" s="15" t="s">
        <v>137</v>
      </c>
      <c r="B29" s="12">
        <v>103689</v>
      </c>
      <c r="C29" s="10" t="s">
        <v>82</v>
      </c>
      <c r="D29" s="26" t="s">
        <v>138</v>
      </c>
      <c r="E29" s="37" t="s">
        <v>99</v>
      </c>
      <c r="F29" s="14">
        <v>8</v>
      </c>
      <c r="G29" s="37" t="s">
        <v>139</v>
      </c>
      <c r="H29" s="114">
        <f t="shared" si="2"/>
        <v>359.86500000000001</v>
      </c>
      <c r="I29" s="115">
        <f t="shared" si="6"/>
        <v>2878.92</v>
      </c>
      <c r="J29" s="116">
        <f t="shared" si="5"/>
        <v>3525.8133239999997</v>
      </c>
    </row>
    <row r="30" spans="1:10">
      <c r="A30" s="23" t="s">
        <v>140</v>
      </c>
      <c r="B30" s="34"/>
      <c r="C30" s="32"/>
      <c r="D30" s="25" t="s">
        <v>141</v>
      </c>
      <c r="E30" s="33"/>
      <c r="F30" s="33"/>
      <c r="G30" s="33"/>
      <c r="H30" s="33"/>
      <c r="I30" s="117">
        <f>SUM(I31:I32)</f>
        <v>1516.8299999999997</v>
      </c>
      <c r="J30" s="118">
        <f>SUM(J31:J32)</f>
        <v>1857.6617009999995</v>
      </c>
    </row>
    <row r="31" spans="1:10" ht="24">
      <c r="A31" s="15" t="s">
        <v>142</v>
      </c>
      <c r="B31" s="37" t="s">
        <v>1006</v>
      </c>
      <c r="C31" s="10" t="s">
        <v>90</v>
      </c>
      <c r="D31" s="26" t="s">
        <v>143</v>
      </c>
      <c r="E31" s="37" t="s">
        <v>144</v>
      </c>
      <c r="F31" s="14">
        <v>50</v>
      </c>
      <c r="G31" s="37" t="s">
        <v>145</v>
      </c>
      <c r="H31" s="114">
        <f t="shared" ref="H31:H32" si="7">G31*$L$2</f>
        <v>28.799999999999997</v>
      </c>
      <c r="I31" s="115">
        <f>H31*F31</f>
        <v>1439.9999999999998</v>
      </c>
      <c r="J31" s="116">
        <f t="shared" ref="J31" si="8">I31*$L$3</f>
        <v>1763.5679999999995</v>
      </c>
    </row>
    <row r="32" spans="1:10">
      <c r="A32" s="15" t="s">
        <v>146</v>
      </c>
      <c r="B32" s="37" t="s">
        <v>1007</v>
      </c>
      <c r="C32" s="10" t="s">
        <v>90</v>
      </c>
      <c r="D32" s="26" t="s">
        <v>147</v>
      </c>
      <c r="E32" s="37" t="s">
        <v>129</v>
      </c>
      <c r="F32" s="14">
        <v>1</v>
      </c>
      <c r="G32" s="37" t="s">
        <v>148</v>
      </c>
      <c r="H32" s="114">
        <f t="shared" si="7"/>
        <v>76.83</v>
      </c>
      <c r="I32" s="115">
        <f t="shared" ref="I32" si="9">H32*F32</f>
        <v>76.83</v>
      </c>
      <c r="J32" s="116">
        <f>I32*$L$3</f>
        <v>94.093700999999996</v>
      </c>
    </row>
    <row r="33" spans="1:13">
      <c r="A33" s="23" t="s">
        <v>149</v>
      </c>
      <c r="B33" s="34"/>
      <c r="C33" s="32"/>
      <c r="D33" s="25" t="s">
        <v>150</v>
      </c>
      <c r="E33" s="33"/>
      <c r="F33" s="33"/>
      <c r="G33" s="33"/>
      <c r="H33" s="33"/>
      <c r="I33" s="117">
        <f>SUM(I34:I37)</f>
        <v>23689.8</v>
      </c>
      <c r="J33" s="118">
        <f>SUM(J34:J37)</f>
        <v>29012.878059999995</v>
      </c>
    </row>
    <row r="34" spans="1:13" ht="48">
      <c r="A34" s="15" t="s">
        <v>151</v>
      </c>
      <c r="B34" s="12">
        <v>20193</v>
      </c>
      <c r="C34" s="10" t="s">
        <v>82</v>
      </c>
      <c r="D34" s="26" t="s">
        <v>152</v>
      </c>
      <c r="E34" s="37" t="s">
        <v>153</v>
      </c>
      <c r="F34" s="14">
        <v>400</v>
      </c>
      <c r="G34" s="37" t="s">
        <v>154</v>
      </c>
      <c r="H34" s="114">
        <f t="shared" ref="H34:H37" si="10">G34*$L$2</f>
        <v>16.875</v>
      </c>
      <c r="I34" s="115">
        <f t="shared" ref="I34:I37" si="11">H34*F34</f>
        <v>6750</v>
      </c>
      <c r="J34" s="116">
        <f>I34*$L$3-0.01</f>
        <v>8266.7149999999983</v>
      </c>
    </row>
    <row r="35" spans="1:13" ht="48">
      <c r="A35" s="20" t="s">
        <v>155</v>
      </c>
      <c r="B35" s="16">
        <v>10527</v>
      </c>
      <c r="C35" s="9" t="s">
        <v>82</v>
      </c>
      <c r="D35" s="27" t="s">
        <v>156</v>
      </c>
      <c r="E35" s="36" t="s">
        <v>157</v>
      </c>
      <c r="F35" s="17">
        <v>240</v>
      </c>
      <c r="G35" s="36" t="s">
        <v>158</v>
      </c>
      <c r="H35" s="114">
        <f t="shared" si="10"/>
        <v>22.5</v>
      </c>
      <c r="I35" s="115">
        <f t="shared" si="11"/>
        <v>5400</v>
      </c>
      <c r="J35" s="116">
        <f>I35*$L$3-0.01</f>
        <v>6613.369999999999</v>
      </c>
    </row>
    <row r="36" spans="1:13" ht="36">
      <c r="A36" s="15" t="s">
        <v>159</v>
      </c>
      <c r="B36" s="12">
        <v>97063</v>
      </c>
      <c r="C36" s="10" t="s">
        <v>82</v>
      </c>
      <c r="D36" s="26" t="s">
        <v>160</v>
      </c>
      <c r="E36" s="37" t="s">
        <v>99</v>
      </c>
      <c r="F36" s="14">
        <v>240</v>
      </c>
      <c r="G36" s="37" t="s">
        <v>161</v>
      </c>
      <c r="H36" s="114">
        <f t="shared" si="10"/>
        <v>22.357499999999998</v>
      </c>
      <c r="I36" s="115">
        <f t="shared" si="11"/>
        <v>5365.7999999999993</v>
      </c>
      <c r="J36" s="116">
        <f>I36*$L$3</f>
        <v>6571.4952599999988</v>
      </c>
    </row>
    <row r="37" spans="1:13" ht="24">
      <c r="A37" s="15" t="s">
        <v>162</v>
      </c>
      <c r="B37" s="12">
        <v>97064</v>
      </c>
      <c r="C37" s="10" t="s">
        <v>82</v>
      </c>
      <c r="D37" s="26" t="s">
        <v>163</v>
      </c>
      <c r="E37" s="37" t="s">
        <v>164</v>
      </c>
      <c r="F37" s="14">
        <v>200</v>
      </c>
      <c r="G37" s="37" t="s">
        <v>165</v>
      </c>
      <c r="H37" s="114">
        <f t="shared" si="10"/>
        <v>30.869999999999997</v>
      </c>
      <c r="I37" s="115">
        <f t="shared" si="11"/>
        <v>6173.9999999999991</v>
      </c>
      <c r="J37" s="116">
        <f>I37*$L$3</f>
        <v>7561.2977999999985</v>
      </c>
    </row>
    <row r="38" spans="1:13">
      <c r="A38" s="48">
        <v>3</v>
      </c>
      <c r="B38" s="41"/>
      <c r="C38" s="111"/>
      <c r="D38" s="24" t="s">
        <v>166</v>
      </c>
      <c r="E38" s="42"/>
      <c r="F38" s="42"/>
      <c r="G38" s="42"/>
      <c r="H38" s="42"/>
      <c r="I38" s="119">
        <f>I39+I43+I49+I54+I58+I67+I70+I77+I106+I113+I132+I162+I259+I338+I349+I360+I380</f>
        <v>1199296.2217499998</v>
      </c>
      <c r="J38" s="120">
        <f>J39+J43+J49+J54+J58+J67+J70+J77+J106+J113+J132+J162+J259+J338+J349+J360+J380</f>
        <v>1468777.6017772248</v>
      </c>
      <c r="L38" s="56">
        <v>1958370.12</v>
      </c>
      <c r="M38" s="57" t="e">
        <f>#REF!-J38</f>
        <v>#REF!</v>
      </c>
    </row>
    <row r="39" spans="1:13">
      <c r="A39" s="23" t="s">
        <v>167</v>
      </c>
      <c r="B39" s="34"/>
      <c r="C39" s="32"/>
      <c r="D39" s="25" t="s">
        <v>96</v>
      </c>
      <c r="E39" s="33"/>
      <c r="F39" s="33"/>
      <c r="G39" s="33"/>
      <c r="H39" s="33"/>
      <c r="I39" s="117">
        <f>SUM(I40:I42)</f>
        <v>10557.486000000001</v>
      </c>
      <c r="J39" s="118">
        <f>SUM(J40:J42)-0.01</f>
        <v>12929.713104199998</v>
      </c>
    </row>
    <row r="40" spans="1:13" ht="36">
      <c r="A40" s="15" t="s">
        <v>168</v>
      </c>
      <c r="B40" s="38" t="s">
        <v>948</v>
      </c>
      <c r="C40" s="10" t="s">
        <v>90</v>
      </c>
      <c r="D40" s="26" t="s">
        <v>169</v>
      </c>
      <c r="E40" s="37" t="s">
        <v>99</v>
      </c>
      <c r="F40" s="14">
        <v>390</v>
      </c>
      <c r="G40" s="37" t="s">
        <v>170</v>
      </c>
      <c r="H40" s="114">
        <f t="shared" ref="H40:H42" si="12">G40*$L$2</f>
        <v>7.7925000000000004</v>
      </c>
      <c r="I40" s="115">
        <f t="shared" ref="I40" si="13">H40*F40</f>
        <v>3039.0750000000003</v>
      </c>
      <c r="J40" s="116">
        <f>I40*$L$3-0.01</f>
        <v>3721.9451524999999</v>
      </c>
    </row>
    <row r="41" spans="1:13" ht="60">
      <c r="A41" s="15" t="s">
        <v>171</v>
      </c>
      <c r="B41" s="38" t="s">
        <v>949</v>
      </c>
      <c r="C41" s="10" t="s">
        <v>90</v>
      </c>
      <c r="D41" s="26" t="s">
        <v>172</v>
      </c>
      <c r="E41" s="37" t="s">
        <v>173</v>
      </c>
      <c r="F41" s="14">
        <v>89.12</v>
      </c>
      <c r="G41" s="37" t="s">
        <v>174</v>
      </c>
      <c r="H41" s="114">
        <f t="shared" si="12"/>
        <v>24.487499999999997</v>
      </c>
      <c r="I41" s="115">
        <f t="shared" ref="I41:I42" si="14">H41*F41</f>
        <v>2182.326</v>
      </c>
      <c r="J41" s="116">
        <f>I41*$L$3-0.01</f>
        <v>2672.6846521999996</v>
      </c>
    </row>
    <row r="42" spans="1:13" ht="24">
      <c r="A42" s="15" t="s">
        <v>175</v>
      </c>
      <c r="B42" s="12">
        <v>99059</v>
      </c>
      <c r="C42" s="10" t="s">
        <v>82</v>
      </c>
      <c r="D42" s="26" t="s">
        <v>176</v>
      </c>
      <c r="E42" s="37" t="s">
        <v>164</v>
      </c>
      <c r="F42" s="14">
        <v>86</v>
      </c>
      <c r="G42" s="37" t="s">
        <v>177</v>
      </c>
      <c r="H42" s="114">
        <f t="shared" si="12"/>
        <v>62.047499999999999</v>
      </c>
      <c r="I42" s="115">
        <f t="shared" si="14"/>
        <v>5336.085</v>
      </c>
      <c r="J42" s="116">
        <f>I42*$L$3-0.01</f>
        <v>6535.0932994999994</v>
      </c>
    </row>
    <row r="43" spans="1:13">
      <c r="A43" s="23" t="s">
        <v>178</v>
      </c>
      <c r="B43" s="34"/>
      <c r="C43" s="32"/>
      <c r="D43" s="25" t="s">
        <v>179</v>
      </c>
      <c r="E43" s="33"/>
      <c r="F43" s="33"/>
      <c r="G43" s="33"/>
      <c r="H43" s="33"/>
      <c r="I43" s="117">
        <f>SUM(I44:I48)</f>
        <v>20491.498800000001</v>
      </c>
      <c r="J43" s="118">
        <f>SUM(J44:J48)</f>
        <v>25095.918580359998</v>
      </c>
    </row>
    <row r="44" spans="1:13" ht="24">
      <c r="A44" s="15" t="s">
        <v>180</v>
      </c>
      <c r="B44" s="12">
        <v>96523</v>
      </c>
      <c r="C44" s="10" t="s">
        <v>82</v>
      </c>
      <c r="D44" s="26" t="s">
        <v>181</v>
      </c>
      <c r="E44" s="37" t="s">
        <v>173</v>
      </c>
      <c r="F44" s="14">
        <v>79.78</v>
      </c>
      <c r="G44" s="37" t="s">
        <v>182</v>
      </c>
      <c r="H44" s="114">
        <f t="shared" ref="H44:H48" si="15">G44*$L$2</f>
        <v>102.63749999999999</v>
      </c>
      <c r="I44" s="115">
        <f t="shared" ref="I44:I48" si="16">H44*F44</f>
        <v>8188.4197499999991</v>
      </c>
      <c r="J44" s="116">
        <f>I44*$L$3-0.02</f>
        <v>10028.337667824997</v>
      </c>
    </row>
    <row r="45" spans="1:13" ht="24">
      <c r="A45" s="15" t="s">
        <v>183</v>
      </c>
      <c r="B45" s="12">
        <v>93358</v>
      </c>
      <c r="C45" s="10" t="s">
        <v>82</v>
      </c>
      <c r="D45" s="26" t="s">
        <v>184</v>
      </c>
      <c r="E45" s="37" t="s">
        <v>173</v>
      </c>
      <c r="F45" s="14">
        <v>29.56</v>
      </c>
      <c r="G45" s="37" t="s">
        <v>185</v>
      </c>
      <c r="H45" s="114">
        <f t="shared" si="15"/>
        <v>93.127499999999998</v>
      </c>
      <c r="I45" s="115">
        <f t="shared" si="16"/>
        <v>2752.8489</v>
      </c>
      <c r="J45" s="116">
        <f t="shared" ref="J45:J48" si="17">I45*$L$3</f>
        <v>3371.4140478299996</v>
      </c>
    </row>
    <row r="46" spans="1:13" ht="24">
      <c r="A46" s="20" t="s">
        <v>186</v>
      </c>
      <c r="B46" s="16">
        <v>101619</v>
      </c>
      <c r="C46" s="9" t="s">
        <v>82</v>
      </c>
      <c r="D46" s="27" t="s">
        <v>187</v>
      </c>
      <c r="E46" s="36" t="s">
        <v>173</v>
      </c>
      <c r="F46" s="17">
        <v>1.67</v>
      </c>
      <c r="G46" s="36" t="s">
        <v>188</v>
      </c>
      <c r="H46" s="114">
        <f t="shared" si="15"/>
        <v>271.005</v>
      </c>
      <c r="I46" s="115">
        <f t="shared" si="16"/>
        <v>452.57835</v>
      </c>
      <c r="J46" s="116">
        <f t="shared" si="17"/>
        <v>554.272705245</v>
      </c>
    </row>
    <row r="47" spans="1:13" ht="24">
      <c r="A47" s="15" t="s">
        <v>189</v>
      </c>
      <c r="B47" s="12">
        <v>93382</v>
      </c>
      <c r="C47" s="10" t="s">
        <v>82</v>
      </c>
      <c r="D47" s="26" t="s">
        <v>190</v>
      </c>
      <c r="E47" s="37" t="s">
        <v>173</v>
      </c>
      <c r="F47" s="14">
        <v>99.28</v>
      </c>
      <c r="G47" s="37" t="s">
        <v>191</v>
      </c>
      <c r="H47" s="114">
        <f t="shared" si="15"/>
        <v>27.434999999999999</v>
      </c>
      <c r="I47" s="115">
        <f t="shared" si="16"/>
        <v>2723.7467999999999</v>
      </c>
      <c r="J47" s="116">
        <f t="shared" si="17"/>
        <v>3335.7727059599997</v>
      </c>
    </row>
    <row r="48" spans="1:13">
      <c r="A48" s="15" t="s">
        <v>192</v>
      </c>
      <c r="B48" s="12">
        <v>94319</v>
      </c>
      <c r="C48" s="10" t="s">
        <v>82</v>
      </c>
      <c r="D48" s="26" t="s">
        <v>193</v>
      </c>
      <c r="E48" s="37" t="s">
        <v>173</v>
      </c>
      <c r="F48" s="14">
        <v>94</v>
      </c>
      <c r="G48" s="37" t="s">
        <v>194</v>
      </c>
      <c r="H48" s="114">
        <f t="shared" si="15"/>
        <v>67.807500000000005</v>
      </c>
      <c r="I48" s="115">
        <f t="shared" si="16"/>
        <v>6373.9050000000007</v>
      </c>
      <c r="J48" s="116">
        <f t="shared" si="17"/>
        <v>7806.1214534999999</v>
      </c>
    </row>
    <row r="49" spans="1:10">
      <c r="A49" s="23" t="s">
        <v>195</v>
      </c>
      <c r="B49" s="34"/>
      <c r="C49" s="32"/>
      <c r="D49" s="25" t="s">
        <v>196</v>
      </c>
      <c r="E49" s="33"/>
      <c r="F49" s="33"/>
      <c r="G49" s="33"/>
      <c r="H49" s="33"/>
      <c r="I49" s="117">
        <f>SUM(I50:I53)</f>
        <v>5881.0868250000003</v>
      </c>
      <c r="J49" s="118">
        <f>SUM(J50:J53)</f>
        <v>7202.5670345774988</v>
      </c>
    </row>
    <row r="50" spans="1:10" ht="60">
      <c r="A50" s="15" t="s">
        <v>197</v>
      </c>
      <c r="B50" s="38" t="s">
        <v>950</v>
      </c>
      <c r="C50" s="10" t="s">
        <v>90</v>
      </c>
      <c r="D50" s="26" t="s">
        <v>198</v>
      </c>
      <c r="E50" s="37" t="s">
        <v>199</v>
      </c>
      <c r="F50" s="14">
        <v>582.03</v>
      </c>
      <c r="G50" s="37" t="s">
        <v>200</v>
      </c>
      <c r="H50" s="114">
        <f t="shared" ref="H50:H53" si="18">G50*$L$2</f>
        <v>1.7399999999999998</v>
      </c>
      <c r="I50" s="115">
        <f t="shared" ref="I50:I53" si="19">H50*F50</f>
        <v>1012.7321999999998</v>
      </c>
      <c r="J50" s="116">
        <f t="shared" ref="J50:J53" si="20">I50*$L$3</f>
        <v>1240.2931253399997</v>
      </c>
    </row>
    <row r="51" spans="1:10" ht="48">
      <c r="A51" s="15" t="s">
        <v>201</v>
      </c>
      <c r="B51" s="38" t="s">
        <v>951</v>
      </c>
      <c r="C51" s="10" t="s">
        <v>90</v>
      </c>
      <c r="D51" s="26" t="s">
        <v>202</v>
      </c>
      <c r="E51" s="37" t="s">
        <v>203</v>
      </c>
      <c r="F51" s="14">
        <v>11.64</v>
      </c>
      <c r="G51" s="37" t="s">
        <v>204</v>
      </c>
      <c r="H51" s="114">
        <f t="shared" si="18"/>
        <v>91.492499999999993</v>
      </c>
      <c r="I51" s="115">
        <f t="shared" si="19"/>
        <v>1064.9727</v>
      </c>
      <c r="J51" s="116">
        <f t="shared" si="20"/>
        <v>1304.2720656899999</v>
      </c>
    </row>
    <row r="52" spans="1:10" ht="24">
      <c r="A52" s="15" t="s">
        <v>205</v>
      </c>
      <c r="B52" s="38" t="s">
        <v>952</v>
      </c>
      <c r="C52" s="10" t="s">
        <v>90</v>
      </c>
      <c r="D52" s="26" t="s">
        <v>206</v>
      </c>
      <c r="E52" s="37" t="s">
        <v>173</v>
      </c>
      <c r="F52" s="14">
        <v>49.69</v>
      </c>
      <c r="G52" s="37" t="s">
        <v>207</v>
      </c>
      <c r="H52" s="114">
        <f t="shared" si="18"/>
        <v>21.8325</v>
      </c>
      <c r="I52" s="115">
        <f t="shared" si="19"/>
        <v>1084.8569249999998</v>
      </c>
      <c r="J52" s="116">
        <f t="shared" si="20"/>
        <v>1328.6242760474997</v>
      </c>
    </row>
    <row r="53" spans="1:10" ht="48">
      <c r="A53" s="15" t="s">
        <v>208</v>
      </c>
      <c r="B53" s="38" t="s">
        <v>953</v>
      </c>
      <c r="C53" s="10" t="s">
        <v>90</v>
      </c>
      <c r="D53" s="26" t="s">
        <v>209</v>
      </c>
      <c r="E53" s="37" t="s">
        <v>129</v>
      </c>
      <c r="F53" s="14">
        <v>10</v>
      </c>
      <c r="G53" s="37" t="s">
        <v>210</v>
      </c>
      <c r="H53" s="114">
        <f t="shared" si="18"/>
        <v>271.85250000000002</v>
      </c>
      <c r="I53" s="115">
        <f t="shared" si="19"/>
        <v>2718.5250000000001</v>
      </c>
      <c r="J53" s="116">
        <f t="shared" si="20"/>
        <v>3329.3775674999997</v>
      </c>
    </row>
    <row r="54" spans="1:10">
      <c r="A54" s="23" t="s">
        <v>211</v>
      </c>
      <c r="B54" s="34"/>
      <c r="C54" s="32"/>
      <c r="D54" s="25" t="s">
        <v>212</v>
      </c>
      <c r="E54" s="33"/>
      <c r="F54" s="33"/>
      <c r="G54" s="33"/>
      <c r="H54" s="33"/>
      <c r="I54" s="117">
        <f>SUM(I55:I57)</f>
        <v>40485.210750000006</v>
      </c>
      <c r="J54" s="118">
        <f>SUM(J55:J57)</f>
        <v>49582.237605524992</v>
      </c>
    </row>
    <row r="55" spans="1:10" ht="36">
      <c r="A55" s="15" t="s">
        <v>213</v>
      </c>
      <c r="B55" s="38" t="s">
        <v>954</v>
      </c>
      <c r="C55" s="10" t="s">
        <v>90</v>
      </c>
      <c r="D55" s="26" t="s">
        <v>214</v>
      </c>
      <c r="E55" s="37" t="s">
        <v>173</v>
      </c>
      <c r="F55" s="14">
        <v>45.7</v>
      </c>
      <c r="G55" s="37" t="s">
        <v>215</v>
      </c>
      <c r="H55" s="114">
        <f t="shared" ref="H55:H57" si="21">G55*$L$2</f>
        <v>294.97500000000002</v>
      </c>
      <c r="I55" s="115">
        <f t="shared" ref="I55:I57" si="22">H55*F55</f>
        <v>13480.357500000002</v>
      </c>
      <c r="J55" s="116">
        <f t="shared" ref="J55:J57" si="23">I55*$L$3</f>
        <v>16509.393830249999</v>
      </c>
    </row>
    <row r="56" spans="1:10" ht="24">
      <c r="A56" s="15" t="s">
        <v>216</v>
      </c>
      <c r="B56" s="38" t="s">
        <v>955</v>
      </c>
      <c r="C56" s="10" t="s">
        <v>90</v>
      </c>
      <c r="D56" s="26" t="s">
        <v>217</v>
      </c>
      <c r="E56" s="37" t="s">
        <v>218</v>
      </c>
      <c r="F56" s="13">
        <v>11640.78</v>
      </c>
      <c r="G56" s="37" t="s">
        <v>219</v>
      </c>
      <c r="H56" s="114">
        <f t="shared" si="21"/>
        <v>2.3024999999999998</v>
      </c>
      <c r="I56" s="115">
        <f t="shared" si="22"/>
        <v>26802.895949999998</v>
      </c>
      <c r="J56" s="116">
        <f t="shared" si="23"/>
        <v>32825.506669964998</v>
      </c>
    </row>
    <row r="57" spans="1:10" ht="24">
      <c r="A57" s="20" t="s">
        <v>220</v>
      </c>
      <c r="B57" s="16">
        <v>97622</v>
      </c>
      <c r="C57" s="9" t="s">
        <v>82</v>
      </c>
      <c r="D57" s="27" t="s">
        <v>221</v>
      </c>
      <c r="E57" s="36" t="s">
        <v>173</v>
      </c>
      <c r="F57" s="17">
        <v>3.24</v>
      </c>
      <c r="G57" s="36" t="s">
        <v>222</v>
      </c>
      <c r="H57" s="114">
        <f t="shared" si="21"/>
        <v>62.332499999999996</v>
      </c>
      <c r="I57" s="115">
        <f t="shared" si="22"/>
        <v>201.9573</v>
      </c>
      <c r="J57" s="116">
        <f t="shared" si="23"/>
        <v>247.33710531</v>
      </c>
    </row>
    <row r="58" spans="1:10">
      <c r="A58" s="23" t="s">
        <v>223</v>
      </c>
      <c r="B58" s="34"/>
      <c r="C58" s="32"/>
      <c r="D58" s="25" t="s">
        <v>150</v>
      </c>
      <c r="E58" s="33"/>
      <c r="F58" s="33"/>
      <c r="G58" s="33"/>
      <c r="H58" s="33"/>
      <c r="I58" s="121">
        <f>SUM(I59:I66)</f>
        <v>12784.448025</v>
      </c>
      <c r="J58" s="122">
        <f>SUM(J59:J66)</f>
        <v>15657.113496217497</v>
      </c>
    </row>
    <row r="59" spans="1:10">
      <c r="A59" s="15" t="s">
        <v>224</v>
      </c>
      <c r="B59" s="12">
        <v>99825</v>
      </c>
      <c r="C59" s="10" t="s">
        <v>82</v>
      </c>
      <c r="D59" s="26" t="s">
        <v>225</v>
      </c>
      <c r="E59" s="37" t="s">
        <v>99</v>
      </c>
      <c r="F59" s="14">
        <v>51.05</v>
      </c>
      <c r="G59" s="37" t="s">
        <v>226</v>
      </c>
      <c r="H59" s="114">
        <f t="shared" ref="H59:H66" si="24">G59*$L$2</f>
        <v>3.6524999999999999</v>
      </c>
      <c r="I59" s="115">
        <f t="shared" ref="I59:I66" si="25">H59*F59</f>
        <v>186.46012499999998</v>
      </c>
      <c r="J59" s="116">
        <f t="shared" ref="J59:J66" si="26">I59*$L$3</f>
        <v>228.35771508749994</v>
      </c>
    </row>
    <row r="60" spans="1:10">
      <c r="A60" s="15" t="s">
        <v>227</v>
      </c>
      <c r="B60" s="12">
        <v>99821</v>
      </c>
      <c r="C60" s="10" t="s">
        <v>82</v>
      </c>
      <c r="D60" s="26" t="s">
        <v>228</v>
      </c>
      <c r="E60" s="37" t="s">
        <v>99</v>
      </c>
      <c r="F60" s="14">
        <v>64.17</v>
      </c>
      <c r="G60" s="37" t="s">
        <v>229</v>
      </c>
      <c r="H60" s="114">
        <f t="shared" si="24"/>
        <v>3.0825000000000005</v>
      </c>
      <c r="I60" s="115">
        <f t="shared" si="25"/>
        <v>197.80402500000002</v>
      </c>
      <c r="J60" s="116">
        <f t="shared" si="26"/>
        <v>242.25058941750001</v>
      </c>
    </row>
    <row r="61" spans="1:10">
      <c r="A61" s="15" t="s">
        <v>230</v>
      </c>
      <c r="B61" s="12">
        <v>99803</v>
      </c>
      <c r="C61" s="10" t="s">
        <v>82</v>
      </c>
      <c r="D61" s="26" t="s">
        <v>231</v>
      </c>
      <c r="E61" s="37" t="s">
        <v>99</v>
      </c>
      <c r="F61" s="14">
        <v>205</v>
      </c>
      <c r="G61" s="37" t="s">
        <v>232</v>
      </c>
      <c r="H61" s="114">
        <f t="shared" si="24"/>
        <v>2.2800000000000002</v>
      </c>
      <c r="I61" s="115">
        <f t="shared" si="25"/>
        <v>467.40000000000003</v>
      </c>
      <c r="J61" s="116">
        <f t="shared" si="26"/>
        <v>572.42477999999994</v>
      </c>
    </row>
    <row r="62" spans="1:10" ht="24">
      <c r="A62" s="15" t="s">
        <v>233</v>
      </c>
      <c r="B62" s="12">
        <v>99818</v>
      </c>
      <c r="C62" s="10" t="s">
        <v>82</v>
      </c>
      <c r="D62" s="26" t="s">
        <v>234</v>
      </c>
      <c r="E62" s="37" t="s">
        <v>129</v>
      </c>
      <c r="F62" s="14">
        <v>18</v>
      </c>
      <c r="G62" s="37" t="s">
        <v>235</v>
      </c>
      <c r="H62" s="114">
        <f t="shared" si="24"/>
        <v>5.3625000000000007</v>
      </c>
      <c r="I62" s="115">
        <f t="shared" si="25"/>
        <v>96.525000000000006</v>
      </c>
      <c r="J62" s="116">
        <f t="shared" si="26"/>
        <v>118.2141675</v>
      </c>
    </row>
    <row r="63" spans="1:10" ht="24">
      <c r="A63" s="15" t="s">
        <v>236</v>
      </c>
      <c r="B63" s="12">
        <v>99813</v>
      </c>
      <c r="C63" s="10" t="s">
        <v>82</v>
      </c>
      <c r="D63" s="26" t="s">
        <v>237</v>
      </c>
      <c r="E63" s="37" t="s">
        <v>99</v>
      </c>
      <c r="F63" s="14">
        <v>40.6</v>
      </c>
      <c r="G63" s="37" t="s">
        <v>238</v>
      </c>
      <c r="H63" s="114">
        <f t="shared" si="24"/>
        <v>1.0425</v>
      </c>
      <c r="I63" s="115">
        <f t="shared" si="25"/>
        <v>42.325499999999998</v>
      </c>
      <c r="J63" s="116">
        <f t="shared" si="26"/>
        <v>51.836039849999992</v>
      </c>
    </row>
    <row r="64" spans="1:10" ht="24">
      <c r="A64" s="15" t="s">
        <v>239</v>
      </c>
      <c r="B64" s="12">
        <v>99807</v>
      </c>
      <c r="C64" s="10" t="s">
        <v>82</v>
      </c>
      <c r="D64" s="26" t="s">
        <v>240</v>
      </c>
      <c r="E64" s="37" t="s">
        <v>99</v>
      </c>
      <c r="F64" s="14">
        <v>450.85</v>
      </c>
      <c r="G64" s="37" t="s">
        <v>241</v>
      </c>
      <c r="H64" s="114">
        <f t="shared" si="24"/>
        <v>1.7775000000000001</v>
      </c>
      <c r="I64" s="115">
        <f t="shared" si="25"/>
        <v>801.38587500000006</v>
      </c>
      <c r="J64" s="116">
        <f t="shared" si="26"/>
        <v>981.45728111250003</v>
      </c>
    </row>
    <row r="65" spans="1:10" ht="24">
      <c r="A65" s="15" t="s">
        <v>242</v>
      </c>
      <c r="B65" s="38" t="s">
        <v>956</v>
      </c>
      <c r="C65" s="10" t="s">
        <v>90</v>
      </c>
      <c r="D65" s="26" t="s">
        <v>243</v>
      </c>
      <c r="E65" s="37" t="s">
        <v>129</v>
      </c>
      <c r="F65" s="14">
        <v>120</v>
      </c>
      <c r="G65" s="37" t="s">
        <v>244</v>
      </c>
      <c r="H65" s="114">
        <f t="shared" si="24"/>
        <v>90.254999999999995</v>
      </c>
      <c r="I65" s="115">
        <f t="shared" si="25"/>
        <v>10830.599999999999</v>
      </c>
      <c r="J65" s="116">
        <f t="shared" si="26"/>
        <v>13264.235819999996</v>
      </c>
    </row>
    <row r="66" spans="1:10" ht="36">
      <c r="A66" s="15" t="s">
        <v>245</v>
      </c>
      <c r="B66" s="38" t="s">
        <v>957</v>
      </c>
      <c r="C66" s="10" t="s">
        <v>90</v>
      </c>
      <c r="D66" s="26" t="s">
        <v>246</v>
      </c>
      <c r="E66" s="37" t="s">
        <v>99</v>
      </c>
      <c r="F66" s="14">
        <v>143</v>
      </c>
      <c r="G66" s="37" t="s">
        <v>247</v>
      </c>
      <c r="H66" s="114">
        <f t="shared" si="24"/>
        <v>1.1325000000000001</v>
      </c>
      <c r="I66" s="115">
        <f t="shared" si="25"/>
        <v>161.94750000000002</v>
      </c>
      <c r="J66" s="116">
        <f t="shared" si="26"/>
        <v>198.33710325000001</v>
      </c>
    </row>
    <row r="67" spans="1:10">
      <c r="A67" s="23" t="s">
        <v>248</v>
      </c>
      <c r="B67" s="34"/>
      <c r="C67" s="32"/>
      <c r="D67" s="25" t="s">
        <v>249</v>
      </c>
      <c r="E67" s="33"/>
      <c r="F67" s="33"/>
      <c r="G67" s="33"/>
      <c r="H67" s="33"/>
      <c r="I67" s="117">
        <f>SUM(I68:I69)</f>
        <v>11748.03075</v>
      </c>
      <c r="J67" s="118">
        <f>SUM(J68:J69)</f>
        <v>14387.803259524999</v>
      </c>
    </row>
    <row r="68" spans="1:10" ht="24">
      <c r="A68" s="15" t="s">
        <v>250</v>
      </c>
      <c r="B68" s="12">
        <v>92398</v>
      </c>
      <c r="C68" s="10" t="s">
        <v>82</v>
      </c>
      <c r="D68" s="26" t="s">
        <v>251</v>
      </c>
      <c r="E68" s="37" t="s">
        <v>99</v>
      </c>
      <c r="F68" s="14">
        <v>158.94999999999999</v>
      </c>
      <c r="G68" s="37" t="s">
        <v>252</v>
      </c>
      <c r="H68" s="114">
        <f t="shared" ref="H68:H69" si="27">G68*$L$2</f>
        <v>70.484999999999999</v>
      </c>
      <c r="I68" s="115">
        <f t="shared" ref="I68:I69" si="28">H68*F68</f>
        <v>11203.590749999999</v>
      </c>
      <c r="J68" s="116">
        <f>I68*$L$3-0.01</f>
        <v>13721.027591524999</v>
      </c>
    </row>
    <row r="69" spans="1:10" ht="48">
      <c r="A69" s="15" t="s">
        <v>253</v>
      </c>
      <c r="B69" s="12">
        <v>94279</v>
      </c>
      <c r="C69" s="10" t="s">
        <v>82</v>
      </c>
      <c r="D69" s="26" t="s">
        <v>254</v>
      </c>
      <c r="E69" s="37" t="s">
        <v>164</v>
      </c>
      <c r="F69" s="14">
        <v>13</v>
      </c>
      <c r="G69" s="37" t="s">
        <v>255</v>
      </c>
      <c r="H69" s="114">
        <f t="shared" si="27"/>
        <v>41.88</v>
      </c>
      <c r="I69" s="115">
        <f t="shared" si="28"/>
        <v>544.44000000000005</v>
      </c>
      <c r="J69" s="116">
        <f>I69*$L$3</f>
        <v>666.775668</v>
      </c>
    </row>
    <row r="70" spans="1:10">
      <c r="A70" s="23" t="s">
        <v>256</v>
      </c>
      <c r="B70" s="34"/>
      <c r="C70" s="32"/>
      <c r="D70" s="25" t="s">
        <v>257</v>
      </c>
      <c r="E70" s="33"/>
      <c r="F70" s="33"/>
      <c r="G70" s="33"/>
      <c r="H70" s="33"/>
      <c r="I70" s="121">
        <f>SUM(I71:I76)</f>
        <v>76424.392499999987</v>
      </c>
      <c r="J70" s="122">
        <f>SUM(J71:J76)</f>
        <v>93596.933494749988</v>
      </c>
    </row>
    <row r="71" spans="1:10" ht="36">
      <c r="A71" s="15" t="s">
        <v>258</v>
      </c>
      <c r="B71" s="40" t="s">
        <v>958</v>
      </c>
      <c r="C71" s="18" t="s">
        <v>90</v>
      </c>
      <c r="D71" s="28" t="s">
        <v>259</v>
      </c>
      <c r="E71" s="123" t="s">
        <v>164</v>
      </c>
      <c r="F71" s="14">
        <v>168</v>
      </c>
      <c r="G71" s="36" t="s">
        <v>260</v>
      </c>
      <c r="H71" s="114">
        <f t="shared" ref="H71:H76" si="29">G71*$L$2</f>
        <v>174.285</v>
      </c>
      <c r="I71" s="115">
        <f t="shared" ref="I71:I76" si="30">H71*F71</f>
        <v>29279.88</v>
      </c>
      <c r="J71" s="116">
        <f>I71*$L$3</f>
        <v>35859.069036000001</v>
      </c>
    </row>
    <row r="72" spans="1:10" ht="36">
      <c r="A72" s="15" t="s">
        <v>261</v>
      </c>
      <c r="B72" s="38" t="s">
        <v>959</v>
      </c>
      <c r="C72" s="10" t="s">
        <v>90</v>
      </c>
      <c r="D72" s="26" t="s">
        <v>262</v>
      </c>
      <c r="E72" s="37" t="s">
        <v>164</v>
      </c>
      <c r="F72" s="14">
        <v>24</v>
      </c>
      <c r="G72" s="37" t="s">
        <v>263</v>
      </c>
      <c r="H72" s="114">
        <f t="shared" si="29"/>
        <v>545.27250000000004</v>
      </c>
      <c r="I72" s="115">
        <f t="shared" si="30"/>
        <v>13086.54</v>
      </c>
      <c r="J72" s="116">
        <f>I72*$L$3-0.01</f>
        <v>16027.075537999999</v>
      </c>
    </row>
    <row r="73" spans="1:10" ht="24">
      <c r="A73" s="15" t="s">
        <v>264</v>
      </c>
      <c r="B73" s="38" t="s">
        <v>960</v>
      </c>
      <c r="C73" s="10" t="s">
        <v>90</v>
      </c>
      <c r="D73" s="26" t="s">
        <v>265</v>
      </c>
      <c r="E73" s="37" t="s">
        <v>129</v>
      </c>
      <c r="F73" s="14">
        <v>1</v>
      </c>
      <c r="G73" s="37" t="s">
        <v>266</v>
      </c>
      <c r="H73" s="114">
        <f t="shared" si="29"/>
        <v>6303.5925000000007</v>
      </c>
      <c r="I73" s="115">
        <f t="shared" si="30"/>
        <v>6303.5925000000007</v>
      </c>
      <c r="J73" s="116">
        <f>I73*$L$3</f>
        <v>7720.0097347500005</v>
      </c>
    </row>
    <row r="74" spans="1:10" ht="48">
      <c r="A74" s="15" t="s">
        <v>267</v>
      </c>
      <c r="B74" s="38" t="s">
        <v>961</v>
      </c>
      <c r="C74" s="10" t="s">
        <v>90</v>
      </c>
      <c r="D74" s="26" t="s">
        <v>268</v>
      </c>
      <c r="E74" s="37" t="s">
        <v>164</v>
      </c>
      <c r="F74" s="14">
        <v>192</v>
      </c>
      <c r="G74" s="37" t="s">
        <v>269</v>
      </c>
      <c r="H74" s="114">
        <f t="shared" si="29"/>
        <v>109.11750000000001</v>
      </c>
      <c r="I74" s="115">
        <f t="shared" si="30"/>
        <v>20950.560000000001</v>
      </c>
      <c r="J74" s="116">
        <f>I74*$L$3-0.01</f>
        <v>25658.140832000001</v>
      </c>
    </row>
    <row r="75" spans="1:10">
      <c r="A75" s="15" t="s">
        <v>270</v>
      </c>
      <c r="B75" s="37" t="s">
        <v>1008</v>
      </c>
      <c r="C75" s="10" t="s">
        <v>90</v>
      </c>
      <c r="D75" s="26" t="s">
        <v>271</v>
      </c>
      <c r="E75" s="37" t="s">
        <v>129</v>
      </c>
      <c r="F75" s="14">
        <v>24</v>
      </c>
      <c r="G75" s="37" t="s">
        <v>272</v>
      </c>
      <c r="H75" s="114">
        <f t="shared" si="29"/>
        <v>210.41250000000002</v>
      </c>
      <c r="I75" s="115">
        <f t="shared" si="30"/>
        <v>5049.9000000000005</v>
      </c>
      <c r="J75" s="116">
        <f>I75*$L$3</f>
        <v>6184.6125300000003</v>
      </c>
    </row>
    <row r="76" spans="1:10" ht="24">
      <c r="A76" s="15" t="s">
        <v>273</v>
      </c>
      <c r="B76" s="12">
        <v>101173</v>
      </c>
      <c r="C76" s="10" t="s">
        <v>82</v>
      </c>
      <c r="D76" s="26" t="s">
        <v>274</v>
      </c>
      <c r="E76" s="37" t="s">
        <v>164</v>
      </c>
      <c r="F76" s="14">
        <v>32</v>
      </c>
      <c r="G76" s="37" t="s">
        <v>275</v>
      </c>
      <c r="H76" s="114">
        <f t="shared" si="29"/>
        <v>54.81</v>
      </c>
      <c r="I76" s="115">
        <f t="shared" si="30"/>
        <v>1753.92</v>
      </c>
      <c r="J76" s="116">
        <f>I76*$L$3</f>
        <v>2148.0258239999998</v>
      </c>
    </row>
    <row r="77" spans="1:10">
      <c r="A77" s="23" t="s">
        <v>276</v>
      </c>
      <c r="B77" s="34"/>
      <c r="C77" s="32"/>
      <c r="D77" s="25" t="s">
        <v>277</v>
      </c>
      <c r="E77" s="33"/>
      <c r="F77" s="33"/>
      <c r="G77" s="33"/>
      <c r="H77" s="33"/>
      <c r="I77" s="117">
        <f>SUM(I78:I105)</f>
        <v>240954.35850000009</v>
      </c>
      <c r="J77" s="118">
        <f>SUM(J78:J105)</f>
        <v>295096.72285495</v>
      </c>
    </row>
    <row r="78" spans="1:10" ht="36">
      <c r="A78" s="15" t="s">
        <v>278</v>
      </c>
      <c r="B78" s="12">
        <v>102473</v>
      </c>
      <c r="C78" s="10" t="s">
        <v>82</v>
      </c>
      <c r="D78" s="26" t="s">
        <v>279</v>
      </c>
      <c r="E78" s="37" t="s">
        <v>173</v>
      </c>
      <c r="F78" s="14">
        <v>1.67</v>
      </c>
      <c r="G78" s="37" t="s">
        <v>280</v>
      </c>
      <c r="H78" s="114">
        <f t="shared" ref="H78:H105" si="31">G78*$L$2</f>
        <v>415.08000000000004</v>
      </c>
      <c r="I78" s="115">
        <f t="shared" ref="I78:I105" si="32">H78*F78</f>
        <v>693.18360000000007</v>
      </c>
      <c r="J78" s="116">
        <f>I78*$L$3</f>
        <v>848.94195492000006</v>
      </c>
    </row>
    <row r="79" spans="1:10" ht="36">
      <c r="A79" s="15" t="s">
        <v>281</v>
      </c>
      <c r="B79" s="12">
        <v>96540</v>
      </c>
      <c r="C79" s="10" t="s">
        <v>82</v>
      </c>
      <c r="D79" s="26" t="s">
        <v>282</v>
      </c>
      <c r="E79" s="37" t="s">
        <v>99</v>
      </c>
      <c r="F79" s="14">
        <v>58.1</v>
      </c>
      <c r="G79" s="37" t="s">
        <v>283</v>
      </c>
      <c r="H79" s="114">
        <f t="shared" si="31"/>
        <v>121.6275</v>
      </c>
      <c r="I79" s="115">
        <f t="shared" si="32"/>
        <v>7066.5577499999999</v>
      </c>
      <c r="J79" s="116">
        <f>I79*$L$3-0.01</f>
        <v>8654.4032764249987</v>
      </c>
    </row>
    <row r="80" spans="1:10" ht="24">
      <c r="A80" s="15" t="s">
        <v>284</v>
      </c>
      <c r="B80" s="12">
        <v>96536</v>
      </c>
      <c r="C80" s="10" t="s">
        <v>82</v>
      </c>
      <c r="D80" s="26" t="s">
        <v>285</v>
      </c>
      <c r="E80" s="37" t="s">
        <v>99</v>
      </c>
      <c r="F80" s="14">
        <v>242.3</v>
      </c>
      <c r="G80" s="37" t="s">
        <v>286</v>
      </c>
      <c r="H80" s="114">
        <f t="shared" si="31"/>
        <v>64.387499999999989</v>
      </c>
      <c r="I80" s="115">
        <f t="shared" si="32"/>
        <v>15601.091249999998</v>
      </c>
      <c r="J80" s="116">
        <f>I80*$L$3</f>
        <v>19106.656453874995</v>
      </c>
    </row>
    <row r="81" spans="1:10" ht="36">
      <c r="A81" s="15" t="s">
        <v>287</v>
      </c>
      <c r="B81" s="12">
        <v>92419</v>
      </c>
      <c r="C81" s="10" t="s">
        <v>82</v>
      </c>
      <c r="D81" s="26" t="s">
        <v>288</v>
      </c>
      <c r="E81" s="37" t="s">
        <v>99</v>
      </c>
      <c r="F81" s="14">
        <v>192</v>
      </c>
      <c r="G81" s="37" t="s">
        <v>289</v>
      </c>
      <c r="H81" s="114">
        <f t="shared" si="31"/>
        <v>81.045000000000002</v>
      </c>
      <c r="I81" s="115">
        <f t="shared" si="32"/>
        <v>15560.64</v>
      </c>
      <c r="J81" s="116">
        <f>I81*$L$3-0.01</f>
        <v>19057.105808</v>
      </c>
    </row>
    <row r="82" spans="1:10" ht="36">
      <c r="A82" s="15" t="s">
        <v>290</v>
      </c>
      <c r="B82" s="12">
        <v>92455</v>
      </c>
      <c r="C82" s="10" t="s">
        <v>82</v>
      </c>
      <c r="D82" s="26" t="s">
        <v>291</v>
      </c>
      <c r="E82" s="37" t="s">
        <v>99</v>
      </c>
      <c r="F82" s="14">
        <v>224.9</v>
      </c>
      <c r="G82" s="37" t="s">
        <v>292</v>
      </c>
      <c r="H82" s="114">
        <f t="shared" si="31"/>
        <v>134.55000000000001</v>
      </c>
      <c r="I82" s="115">
        <f t="shared" si="32"/>
        <v>30260.295000000002</v>
      </c>
      <c r="J82" s="116">
        <f>I82*$L$3</f>
        <v>37059.783286500002</v>
      </c>
    </row>
    <row r="83" spans="1:10" ht="24">
      <c r="A83" s="20" t="s">
        <v>293</v>
      </c>
      <c r="B83" s="16">
        <v>92510</v>
      </c>
      <c r="C83" s="9" t="s">
        <v>82</v>
      </c>
      <c r="D83" s="27" t="s">
        <v>294</v>
      </c>
      <c r="E83" s="36" t="s">
        <v>99</v>
      </c>
      <c r="F83" s="17">
        <v>257.39999999999998</v>
      </c>
      <c r="G83" s="36" t="s">
        <v>295</v>
      </c>
      <c r="H83" s="114">
        <f t="shared" si="31"/>
        <v>56.482500000000002</v>
      </c>
      <c r="I83" s="115">
        <f t="shared" si="32"/>
        <v>14538.595499999999</v>
      </c>
      <c r="J83" s="116">
        <f>I83*$L$3</f>
        <v>17805.417908849999</v>
      </c>
    </row>
    <row r="84" spans="1:10" ht="24">
      <c r="A84" s="15" t="s">
        <v>296</v>
      </c>
      <c r="B84" s="12">
        <v>101792</v>
      </c>
      <c r="C84" s="10" t="s">
        <v>82</v>
      </c>
      <c r="D84" s="26" t="s">
        <v>297</v>
      </c>
      <c r="E84" s="37" t="s">
        <v>173</v>
      </c>
      <c r="F84" s="14">
        <v>749.34</v>
      </c>
      <c r="G84" s="37" t="s">
        <v>298</v>
      </c>
      <c r="H84" s="114">
        <f t="shared" si="31"/>
        <v>15.682500000000001</v>
      </c>
      <c r="I84" s="115">
        <f t="shared" si="32"/>
        <v>11751.524550000002</v>
      </c>
      <c r="J84" s="116">
        <f>I84*$L$3-0.01</f>
        <v>14392.082116385001</v>
      </c>
    </row>
    <row r="85" spans="1:10" ht="24">
      <c r="A85" s="15" t="s">
        <v>299</v>
      </c>
      <c r="B85" s="12">
        <v>92759</v>
      </c>
      <c r="C85" s="10" t="s">
        <v>82</v>
      </c>
      <c r="D85" s="26" t="s">
        <v>300</v>
      </c>
      <c r="E85" s="37" t="s">
        <v>218</v>
      </c>
      <c r="F85" s="14">
        <v>736.1</v>
      </c>
      <c r="G85" s="37" t="s">
        <v>301</v>
      </c>
      <c r="H85" s="114">
        <f t="shared" si="31"/>
        <v>12.517500000000002</v>
      </c>
      <c r="I85" s="115">
        <f t="shared" si="32"/>
        <v>9214.1317500000023</v>
      </c>
      <c r="J85" s="116">
        <f>I85*$L$3</f>
        <v>11284.547154225002</v>
      </c>
    </row>
    <row r="86" spans="1:10" ht="24">
      <c r="A86" s="15" t="s">
        <v>302</v>
      </c>
      <c r="B86" s="12">
        <v>92760</v>
      </c>
      <c r="C86" s="10" t="s">
        <v>82</v>
      </c>
      <c r="D86" s="26" t="s">
        <v>303</v>
      </c>
      <c r="E86" s="37" t="s">
        <v>218</v>
      </c>
      <c r="F86" s="14">
        <v>5.2</v>
      </c>
      <c r="G86" s="37" t="s">
        <v>304</v>
      </c>
      <c r="H86" s="114">
        <f t="shared" si="31"/>
        <v>11.385</v>
      </c>
      <c r="I86" s="115">
        <f t="shared" si="32"/>
        <v>59.201999999999998</v>
      </c>
      <c r="J86" s="116">
        <f>I86*$L$3</f>
        <v>72.50468939999999</v>
      </c>
    </row>
    <row r="87" spans="1:10" ht="24">
      <c r="A87" s="49">
        <v>40245</v>
      </c>
      <c r="B87" s="12">
        <v>92761</v>
      </c>
      <c r="C87" s="10" t="s">
        <v>82</v>
      </c>
      <c r="D87" s="26" t="s">
        <v>305</v>
      </c>
      <c r="E87" s="37" t="s">
        <v>218</v>
      </c>
      <c r="F87" s="14">
        <v>252</v>
      </c>
      <c r="G87" s="37" t="s">
        <v>306</v>
      </c>
      <c r="H87" s="114">
        <f t="shared" si="31"/>
        <v>10.4175</v>
      </c>
      <c r="I87" s="115">
        <f t="shared" si="32"/>
        <v>2625.21</v>
      </c>
      <c r="J87" s="116">
        <f>I87*$L$3</f>
        <v>3215.0946869999998</v>
      </c>
    </row>
    <row r="88" spans="1:10" ht="24">
      <c r="A88" s="49">
        <v>40610</v>
      </c>
      <c r="B88" s="12">
        <v>92762</v>
      </c>
      <c r="C88" s="10" t="s">
        <v>82</v>
      </c>
      <c r="D88" s="26" t="s">
        <v>307</v>
      </c>
      <c r="E88" s="37" t="s">
        <v>218</v>
      </c>
      <c r="F88" s="13">
        <v>1166.2</v>
      </c>
      <c r="G88" s="37" t="s">
        <v>308</v>
      </c>
      <c r="H88" s="114">
        <f t="shared" si="31"/>
        <v>9.1425000000000001</v>
      </c>
      <c r="I88" s="115">
        <f t="shared" si="32"/>
        <v>10661.9835</v>
      </c>
      <c r="J88" s="116">
        <f>I88*$L$3</f>
        <v>13057.731192449999</v>
      </c>
    </row>
    <row r="89" spans="1:10" ht="24">
      <c r="A89" s="49">
        <v>40976</v>
      </c>
      <c r="B89" s="12">
        <v>92763</v>
      </c>
      <c r="C89" s="10" t="s">
        <v>82</v>
      </c>
      <c r="D89" s="26" t="s">
        <v>309</v>
      </c>
      <c r="E89" s="37" t="s">
        <v>218</v>
      </c>
      <c r="F89" s="13">
        <v>1242</v>
      </c>
      <c r="G89" s="37" t="s">
        <v>310</v>
      </c>
      <c r="H89" s="114">
        <f t="shared" si="31"/>
        <v>7.59</v>
      </c>
      <c r="I89" s="115">
        <f t="shared" si="32"/>
        <v>9426.7800000000007</v>
      </c>
      <c r="J89" s="116">
        <f>I89*$L$3</f>
        <v>11544.977466</v>
      </c>
    </row>
    <row r="90" spans="1:10" ht="24">
      <c r="A90" s="49">
        <v>41341</v>
      </c>
      <c r="B90" s="12">
        <v>92768</v>
      </c>
      <c r="C90" s="10" t="s">
        <v>82</v>
      </c>
      <c r="D90" s="26" t="s">
        <v>311</v>
      </c>
      <c r="E90" s="37" t="s">
        <v>218</v>
      </c>
      <c r="F90" s="14">
        <v>105.3</v>
      </c>
      <c r="G90" s="37" t="s">
        <v>312</v>
      </c>
      <c r="H90" s="114">
        <f t="shared" si="31"/>
        <v>11.895</v>
      </c>
      <c r="I90" s="115">
        <f t="shared" si="32"/>
        <v>1252.5435</v>
      </c>
      <c r="J90" s="116">
        <f>I90*$L$3-0.01</f>
        <v>1533.98002445</v>
      </c>
    </row>
    <row r="91" spans="1:10" ht="24">
      <c r="A91" s="49">
        <v>41706</v>
      </c>
      <c r="B91" s="12">
        <v>92770</v>
      </c>
      <c r="C91" s="10" t="s">
        <v>82</v>
      </c>
      <c r="D91" s="26" t="s">
        <v>313</v>
      </c>
      <c r="E91" s="37" t="s">
        <v>218</v>
      </c>
      <c r="F91" s="13">
        <v>1707.7</v>
      </c>
      <c r="G91" s="37" t="s">
        <v>314</v>
      </c>
      <c r="H91" s="114">
        <f t="shared" si="31"/>
        <v>9.8999999999999986</v>
      </c>
      <c r="I91" s="115">
        <f t="shared" si="32"/>
        <v>16906.23</v>
      </c>
      <c r="J91" s="116">
        <f>I91*$L$3-0.01</f>
        <v>20705.049880999999</v>
      </c>
    </row>
    <row r="92" spans="1:10" ht="24">
      <c r="A92" s="49">
        <v>42071</v>
      </c>
      <c r="B92" s="12">
        <v>92771</v>
      </c>
      <c r="C92" s="10" t="s">
        <v>82</v>
      </c>
      <c r="D92" s="26" t="s">
        <v>315</v>
      </c>
      <c r="E92" s="37" t="s">
        <v>218</v>
      </c>
      <c r="F92" s="14">
        <v>242.6</v>
      </c>
      <c r="G92" s="37" t="s">
        <v>316</v>
      </c>
      <c r="H92" s="114">
        <f t="shared" si="31"/>
        <v>8.67</v>
      </c>
      <c r="I92" s="115">
        <f t="shared" si="32"/>
        <v>2103.3420000000001</v>
      </c>
      <c r="J92" s="116">
        <f>I92*$L$3-0.01</f>
        <v>2575.9529473999996</v>
      </c>
    </row>
    <row r="93" spans="1:10" ht="24">
      <c r="A93" s="49">
        <v>42437</v>
      </c>
      <c r="B93" s="12">
        <v>92772</v>
      </c>
      <c r="C93" s="10" t="s">
        <v>82</v>
      </c>
      <c r="D93" s="26" t="s">
        <v>317</v>
      </c>
      <c r="E93" s="37" t="s">
        <v>218</v>
      </c>
      <c r="F93" s="14">
        <v>13.4</v>
      </c>
      <c r="G93" s="37" t="s">
        <v>318</v>
      </c>
      <c r="H93" s="114">
        <f t="shared" si="31"/>
        <v>7.17</v>
      </c>
      <c r="I93" s="115">
        <f t="shared" si="32"/>
        <v>96.078000000000003</v>
      </c>
      <c r="J93" s="116">
        <f>I93*$L$3</f>
        <v>117.66672659999999</v>
      </c>
    </row>
    <row r="94" spans="1:10">
      <c r="A94" s="49">
        <v>42802</v>
      </c>
      <c r="B94" s="12">
        <v>96545</v>
      </c>
      <c r="C94" s="10" t="s">
        <v>82</v>
      </c>
      <c r="D94" s="26" t="s">
        <v>319</v>
      </c>
      <c r="E94" s="37" t="s">
        <v>218</v>
      </c>
      <c r="F94" s="14">
        <v>313.2</v>
      </c>
      <c r="G94" s="37" t="s">
        <v>320</v>
      </c>
      <c r="H94" s="114">
        <f t="shared" si="31"/>
        <v>14.3025</v>
      </c>
      <c r="I94" s="115">
        <f t="shared" si="32"/>
        <v>4479.5429999999997</v>
      </c>
      <c r="J94" s="116">
        <f>I94*$L$3</f>
        <v>5486.0963120999995</v>
      </c>
    </row>
    <row r="95" spans="1:10" ht="24">
      <c r="A95" s="49">
        <v>43167</v>
      </c>
      <c r="B95" s="12">
        <v>103672</v>
      </c>
      <c r="C95" s="10" t="s">
        <v>82</v>
      </c>
      <c r="D95" s="26" t="s">
        <v>321</v>
      </c>
      <c r="E95" s="37" t="s">
        <v>173</v>
      </c>
      <c r="F95" s="14">
        <v>11.8</v>
      </c>
      <c r="G95" s="37" t="s">
        <v>322</v>
      </c>
      <c r="H95" s="114">
        <f t="shared" si="31"/>
        <v>496.62</v>
      </c>
      <c r="I95" s="115">
        <f t="shared" si="32"/>
        <v>5860.116</v>
      </c>
      <c r="J95" s="116">
        <f>I95*$L$3</f>
        <v>7176.884065199999</v>
      </c>
    </row>
    <row r="96" spans="1:10" ht="36">
      <c r="A96" s="50">
        <v>43532</v>
      </c>
      <c r="B96" s="16">
        <v>103675</v>
      </c>
      <c r="C96" s="9" t="s">
        <v>82</v>
      </c>
      <c r="D96" s="27" t="s">
        <v>323</v>
      </c>
      <c r="E96" s="36" t="s">
        <v>173</v>
      </c>
      <c r="F96" s="17">
        <v>62</v>
      </c>
      <c r="G96" s="36" t="s">
        <v>324</v>
      </c>
      <c r="H96" s="114">
        <f t="shared" si="31"/>
        <v>497.43</v>
      </c>
      <c r="I96" s="115">
        <f t="shared" si="32"/>
        <v>30840.66</v>
      </c>
      <c r="J96" s="116">
        <f t="shared" ref="J96:J97" si="33">I96*$L$3-0.01</f>
        <v>37770.546301999995</v>
      </c>
    </row>
    <row r="97" spans="1:10" ht="24">
      <c r="A97" s="49">
        <v>43898</v>
      </c>
      <c r="B97" s="12">
        <v>103684</v>
      </c>
      <c r="C97" s="10" t="s">
        <v>82</v>
      </c>
      <c r="D97" s="29" t="s">
        <v>962</v>
      </c>
      <c r="E97" s="37" t="s">
        <v>173</v>
      </c>
      <c r="F97" s="14">
        <v>3.5</v>
      </c>
      <c r="G97" s="37" t="s">
        <v>325</v>
      </c>
      <c r="H97" s="114">
        <f t="shared" si="31"/>
        <v>516.07500000000005</v>
      </c>
      <c r="I97" s="115">
        <f t="shared" si="32"/>
        <v>1806.2625000000003</v>
      </c>
      <c r="J97" s="116">
        <f t="shared" si="33"/>
        <v>2212.1196837500001</v>
      </c>
    </row>
    <row r="98" spans="1:10" ht="24">
      <c r="A98" s="49">
        <v>44263</v>
      </c>
      <c r="B98" s="12">
        <v>96557</v>
      </c>
      <c r="C98" s="10" t="s">
        <v>82</v>
      </c>
      <c r="D98" s="26" t="s">
        <v>326</v>
      </c>
      <c r="E98" s="37" t="s">
        <v>173</v>
      </c>
      <c r="F98" s="14">
        <v>11.82</v>
      </c>
      <c r="G98" s="37" t="s">
        <v>327</v>
      </c>
      <c r="H98" s="114">
        <f t="shared" si="31"/>
        <v>540.93000000000006</v>
      </c>
      <c r="I98" s="115">
        <f t="shared" si="32"/>
        <v>6393.7926000000007</v>
      </c>
      <c r="J98" s="116">
        <f t="shared" ref="J98:J105" si="34">I98*$L$3</f>
        <v>7830.47779722</v>
      </c>
    </row>
    <row r="99" spans="1:10" ht="24">
      <c r="A99" s="49">
        <v>44628</v>
      </c>
      <c r="B99" s="12">
        <v>93187</v>
      </c>
      <c r="C99" s="10" t="s">
        <v>82</v>
      </c>
      <c r="D99" s="26" t="s">
        <v>328</v>
      </c>
      <c r="E99" s="37" t="s">
        <v>164</v>
      </c>
      <c r="F99" s="14">
        <v>21.7</v>
      </c>
      <c r="G99" s="37" t="s">
        <v>329</v>
      </c>
      <c r="H99" s="114">
        <f t="shared" si="31"/>
        <v>67.492499999999993</v>
      </c>
      <c r="I99" s="115">
        <f t="shared" si="32"/>
        <v>1464.5872499999998</v>
      </c>
      <c r="J99" s="116">
        <f t="shared" si="34"/>
        <v>1793.6800050749996</v>
      </c>
    </row>
    <row r="100" spans="1:10" ht="24">
      <c r="A100" s="49">
        <v>44993</v>
      </c>
      <c r="B100" s="12">
        <v>93197</v>
      </c>
      <c r="C100" s="10" t="s">
        <v>82</v>
      </c>
      <c r="D100" s="26" t="s">
        <v>330</v>
      </c>
      <c r="E100" s="37" t="s">
        <v>164</v>
      </c>
      <c r="F100" s="14">
        <v>21.7</v>
      </c>
      <c r="G100" s="37" t="s">
        <v>331</v>
      </c>
      <c r="H100" s="114">
        <f t="shared" si="31"/>
        <v>48.622500000000002</v>
      </c>
      <c r="I100" s="115">
        <f t="shared" si="32"/>
        <v>1055.10825</v>
      </c>
      <c r="J100" s="116">
        <f t="shared" si="34"/>
        <v>1292.1910737749999</v>
      </c>
    </row>
    <row r="101" spans="1:10">
      <c r="A101" s="49">
        <v>45359</v>
      </c>
      <c r="B101" s="12">
        <v>93184</v>
      </c>
      <c r="C101" s="10" t="s">
        <v>82</v>
      </c>
      <c r="D101" s="26" t="s">
        <v>332</v>
      </c>
      <c r="E101" s="37" t="s">
        <v>164</v>
      </c>
      <c r="F101" s="14">
        <v>22</v>
      </c>
      <c r="G101" s="37" t="s">
        <v>333</v>
      </c>
      <c r="H101" s="114">
        <f t="shared" si="31"/>
        <v>23.737499999999997</v>
      </c>
      <c r="I101" s="115">
        <f t="shared" si="32"/>
        <v>522.22499999999991</v>
      </c>
      <c r="J101" s="116">
        <f t="shared" si="34"/>
        <v>639.56895749999978</v>
      </c>
    </row>
    <row r="102" spans="1:10" ht="36">
      <c r="A102" s="49">
        <v>45724</v>
      </c>
      <c r="B102" s="38" t="s">
        <v>963</v>
      </c>
      <c r="C102" s="10" t="s">
        <v>90</v>
      </c>
      <c r="D102" s="26" t="s">
        <v>334</v>
      </c>
      <c r="E102" s="37" t="s">
        <v>164</v>
      </c>
      <c r="F102" s="14">
        <v>51.6</v>
      </c>
      <c r="G102" s="37" t="s">
        <v>335</v>
      </c>
      <c r="H102" s="114">
        <f t="shared" si="31"/>
        <v>47.917500000000004</v>
      </c>
      <c r="I102" s="115">
        <f t="shared" si="32"/>
        <v>2472.5430000000001</v>
      </c>
      <c r="J102" s="116">
        <f t="shared" si="34"/>
        <v>3028.1234120999998</v>
      </c>
    </row>
    <row r="103" spans="1:10" ht="24">
      <c r="A103" s="49">
        <v>46089</v>
      </c>
      <c r="B103" s="12">
        <v>103076</v>
      </c>
      <c r="C103" s="10" t="s">
        <v>82</v>
      </c>
      <c r="D103" s="26" t="s">
        <v>336</v>
      </c>
      <c r="E103" s="37" t="s">
        <v>99</v>
      </c>
      <c r="F103" s="14">
        <v>224</v>
      </c>
      <c r="G103" s="37" t="s">
        <v>337</v>
      </c>
      <c r="H103" s="114">
        <f t="shared" si="31"/>
        <v>116.14500000000001</v>
      </c>
      <c r="I103" s="115">
        <f t="shared" si="32"/>
        <v>26016.480000000003</v>
      </c>
      <c r="J103" s="116">
        <f t="shared" si="34"/>
        <v>31862.383056000002</v>
      </c>
    </row>
    <row r="104" spans="1:10" ht="36">
      <c r="A104" s="49">
        <v>46454</v>
      </c>
      <c r="B104" s="12">
        <v>102073</v>
      </c>
      <c r="C104" s="10" t="s">
        <v>82</v>
      </c>
      <c r="D104" s="26" t="s">
        <v>338</v>
      </c>
      <c r="E104" s="37" t="s">
        <v>173</v>
      </c>
      <c r="F104" s="14">
        <v>0.11</v>
      </c>
      <c r="G104" s="37" t="s">
        <v>339</v>
      </c>
      <c r="H104" s="114">
        <f t="shared" si="31"/>
        <v>3249.4500000000003</v>
      </c>
      <c r="I104" s="115">
        <f t="shared" si="32"/>
        <v>357.43950000000001</v>
      </c>
      <c r="J104" s="116">
        <f t="shared" si="34"/>
        <v>437.75615564999998</v>
      </c>
    </row>
    <row r="105" spans="1:10" ht="24">
      <c r="A105" s="49">
        <v>46820</v>
      </c>
      <c r="B105" s="38" t="s">
        <v>964</v>
      </c>
      <c r="C105" s="10" t="s">
        <v>90</v>
      </c>
      <c r="D105" s="26" t="s">
        <v>340</v>
      </c>
      <c r="E105" s="37" t="s">
        <v>218</v>
      </c>
      <c r="F105" s="14">
        <v>640.4</v>
      </c>
      <c r="G105" s="37" t="s">
        <v>341</v>
      </c>
      <c r="H105" s="114">
        <f t="shared" si="31"/>
        <v>18.532499999999999</v>
      </c>
      <c r="I105" s="115">
        <f t="shared" si="32"/>
        <v>11868.213</v>
      </c>
      <c r="J105" s="116">
        <f t="shared" si="34"/>
        <v>14535.000461099999</v>
      </c>
    </row>
    <row r="106" spans="1:10">
      <c r="A106" s="23" t="s">
        <v>342</v>
      </c>
      <c r="B106" s="34"/>
      <c r="C106" s="32"/>
      <c r="D106" s="25" t="s">
        <v>343</v>
      </c>
      <c r="E106" s="33"/>
      <c r="F106" s="33"/>
      <c r="G106" s="33"/>
      <c r="H106" s="33"/>
      <c r="I106" s="121">
        <f>SUM(I107:I112)</f>
        <v>55622.869500000001</v>
      </c>
      <c r="J106" s="122">
        <f>SUM(J107:J112)</f>
        <v>68121.308276650001</v>
      </c>
    </row>
    <row r="107" spans="1:10" ht="24">
      <c r="A107" s="15" t="s">
        <v>344</v>
      </c>
      <c r="B107" s="12">
        <v>93203</v>
      </c>
      <c r="C107" s="10" t="s">
        <v>82</v>
      </c>
      <c r="D107" s="26" t="s">
        <v>345</v>
      </c>
      <c r="E107" s="37" t="s">
        <v>164</v>
      </c>
      <c r="F107" s="14">
        <v>90.22</v>
      </c>
      <c r="G107" s="37" t="s">
        <v>346</v>
      </c>
      <c r="H107" s="114">
        <f t="shared" ref="H107:H112" si="35">G107*$L$2</f>
        <v>10.965</v>
      </c>
      <c r="I107" s="115">
        <f t="shared" ref="I107:I112" si="36">H107*F107</f>
        <v>989.26229999999998</v>
      </c>
      <c r="J107" s="116">
        <f>I107*$L$3</f>
        <v>1211.5495388099998</v>
      </c>
    </row>
    <row r="108" spans="1:10" ht="36">
      <c r="A108" s="15" t="s">
        <v>347</v>
      </c>
      <c r="B108" s="12">
        <v>103322</v>
      </c>
      <c r="C108" s="10" t="s">
        <v>82</v>
      </c>
      <c r="D108" s="26" t="s">
        <v>348</v>
      </c>
      <c r="E108" s="37" t="s">
        <v>99</v>
      </c>
      <c r="F108" s="14">
        <v>448.16</v>
      </c>
      <c r="G108" s="37" t="s">
        <v>349</v>
      </c>
      <c r="H108" s="114">
        <f t="shared" si="35"/>
        <v>51.232500000000002</v>
      </c>
      <c r="I108" s="115">
        <f t="shared" si="36"/>
        <v>22960.357200000002</v>
      </c>
      <c r="J108" s="116">
        <f>I108*$L$3-0.01</f>
        <v>28119.539462840003</v>
      </c>
    </row>
    <row r="109" spans="1:10" ht="36">
      <c r="A109" s="15" t="s">
        <v>350</v>
      </c>
      <c r="B109" s="12">
        <v>103318</v>
      </c>
      <c r="C109" s="10" t="s">
        <v>82</v>
      </c>
      <c r="D109" s="26" t="s">
        <v>351</v>
      </c>
      <c r="E109" s="37" t="s">
        <v>99</v>
      </c>
      <c r="F109" s="14">
        <v>114</v>
      </c>
      <c r="G109" s="37" t="s">
        <v>352</v>
      </c>
      <c r="H109" s="114">
        <f t="shared" si="35"/>
        <v>82.710000000000008</v>
      </c>
      <c r="I109" s="115">
        <f t="shared" si="36"/>
        <v>9428.94</v>
      </c>
      <c r="J109" s="116">
        <f>I109*$L$3</f>
        <v>11547.622818</v>
      </c>
    </row>
    <row r="110" spans="1:10" ht="36">
      <c r="A110" s="20" t="s">
        <v>353</v>
      </c>
      <c r="B110" s="16">
        <v>96358</v>
      </c>
      <c r="C110" s="9" t="s">
        <v>82</v>
      </c>
      <c r="D110" s="27" t="s">
        <v>354</v>
      </c>
      <c r="E110" s="36" t="s">
        <v>99</v>
      </c>
      <c r="F110" s="17">
        <v>162</v>
      </c>
      <c r="G110" s="36" t="s">
        <v>355</v>
      </c>
      <c r="H110" s="114">
        <f t="shared" si="35"/>
        <v>75.652500000000003</v>
      </c>
      <c r="I110" s="115">
        <f t="shared" si="36"/>
        <v>12255.705</v>
      </c>
      <c r="J110" s="116">
        <f>I110*$L$3-0.01</f>
        <v>15009.551913499998</v>
      </c>
    </row>
    <row r="111" spans="1:10" ht="36">
      <c r="A111" s="15" t="s">
        <v>356</v>
      </c>
      <c r="B111" s="37" t="s">
        <v>357</v>
      </c>
      <c r="C111" s="10" t="s">
        <v>358</v>
      </c>
      <c r="D111" s="26" t="s">
        <v>359</v>
      </c>
      <c r="E111" s="37" t="s">
        <v>99</v>
      </c>
      <c r="F111" s="14">
        <v>61</v>
      </c>
      <c r="G111" s="37" t="s">
        <v>360</v>
      </c>
      <c r="H111" s="114">
        <f t="shared" si="35"/>
        <v>86.017499999999998</v>
      </c>
      <c r="I111" s="115">
        <f t="shared" si="36"/>
        <v>5247.0675000000001</v>
      </c>
      <c r="J111" s="116">
        <f>I111*$L$3</f>
        <v>6426.0835672499998</v>
      </c>
    </row>
    <row r="112" spans="1:10">
      <c r="A112" s="15" t="s">
        <v>361</v>
      </c>
      <c r="B112" s="37" t="s">
        <v>362</v>
      </c>
      <c r="C112" s="10" t="s">
        <v>358</v>
      </c>
      <c r="D112" s="26" t="s">
        <v>363</v>
      </c>
      <c r="E112" s="37" t="s">
        <v>99</v>
      </c>
      <c r="F112" s="14">
        <v>223</v>
      </c>
      <c r="G112" s="37" t="s">
        <v>364</v>
      </c>
      <c r="H112" s="114">
        <f t="shared" si="35"/>
        <v>21.262500000000003</v>
      </c>
      <c r="I112" s="115">
        <f t="shared" si="36"/>
        <v>4741.5375000000004</v>
      </c>
      <c r="J112" s="116">
        <f>I112*$L$3</f>
        <v>5806.9609762500004</v>
      </c>
    </row>
    <row r="113" spans="1:10">
      <c r="A113" s="23" t="s">
        <v>365</v>
      </c>
      <c r="B113" s="34"/>
      <c r="C113" s="32"/>
      <c r="D113" s="25" t="s">
        <v>366</v>
      </c>
      <c r="E113" s="33"/>
      <c r="F113" s="33"/>
      <c r="G113" s="33"/>
      <c r="H113" s="33"/>
      <c r="I113" s="121">
        <f>SUM(I114:I131)</f>
        <v>230640.56452499997</v>
      </c>
      <c r="J113" s="122">
        <f>SUM(J114:J131)</f>
        <v>282465.46937376744</v>
      </c>
    </row>
    <row r="114" spans="1:10" ht="36">
      <c r="A114" s="15" t="s">
        <v>367</v>
      </c>
      <c r="B114" s="12">
        <v>87905</v>
      </c>
      <c r="C114" s="10" t="s">
        <v>82</v>
      </c>
      <c r="D114" s="26" t="s">
        <v>368</v>
      </c>
      <c r="E114" s="37" t="s">
        <v>99</v>
      </c>
      <c r="F114" s="13">
        <v>1124.32</v>
      </c>
      <c r="G114" s="37" t="s">
        <v>369</v>
      </c>
      <c r="H114" s="114">
        <f t="shared" ref="H114:H131" si="37">G114*$L$2</f>
        <v>7.9424999999999999</v>
      </c>
      <c r="I114" s="115">
        <f t="shared" ref="I114:I131" si="38">H114*F114</f>
        <v>8929.9115999999995</v>
      </c>
      <c r="J114" s="116">
        <f t="shared" ref="J114:J120" si="39">I114*$L$3</f>
        <v>10936.462736519998</v>
      </c>
    </row>
    <row r="115" spans="1:10" ht="36">
      <c r="A115" s="15" t="s">
        <v>370</v>
      </c>
      <c r="B115" s="12">
        <v>104217</v>
      </c>
      <c r="C115" s="10" t="s">
        <v>82</v>
      </c>
      <c r="D115" s="26" t="s">
        <v>371</v>
      </c>
      <c r="E115" s="37" t="s">
        <v>99</v>
      </c>
      <c r="F115" s="14">
        <v>898.32</v>
      </c>
      <c r="G115" s="37" t="s">
        <v>372</v>
      </c>
      <c r="H115" s="114">
        <f t="shared" si="37"/>
        <v>49.012499999999996</v>
      </c>
      <c r="I115" s="115">
        <f t="shared" si="38"/>
        <v>44028.909</v>
      </c>
      <c r="J115" s="116">
        <f t="shared" si="39"/>
        <v>53922.204852299998</v>
      </c>
    </row>
    <row r="116" spans="1:10" ht="48">
      <c r="A116" s="15" t="s">
        <v>373</v>
      </c>
      <c r="B116" s="12">
        <v>87535</v>
      </c>
      <c r="C116" s="10" t="s">
        <v>82</v>
      </c>
      <c r="D116" s="26" t="s">
        <v>374</v>
      </c>
      <c r="E116" s="37" t="s">
        <v>99</v>
      </c>
      <c r="F116" s="14">
        <v>226</v>
      </c>
      <c r="G116" s="37" t="s">
        <v>375</v>
      </c>
      <c r="H116" s="114">
        <f t="shared" si="37"/>
        <v>30.36</v>
      </c>
      <c r="I116" s="115">
        <f t="shared" si="38"/>
        <v>6861.36</v>
      </c>
      <c r="J116" s="116">
        <f t="shared" si="39"/>
        <v>8403.1075919999985</v>
      </c>
    </row>
    <row r="117" spans="1:10" ht="36">
      <c r="A117" s="15" t="s">
        <v>376</v>
      </c>
      <c r="B117" s="12">
        <v>87273</v>
      </c>
      <c r="C117" s="10" t="s">
        <v>82</v>
      </c>
      <c r="D117" s="26" t="s">
        <v>377</v>
      </c>
      <c r="E117" s="37" t="s">
        <v>99</v>
      </c>
      <c r="F117" s="14">
        <v>226</v>
      </c>
      <c r="G117" s="37" t="s">
        <v>378</v>
      </c>
      <c r="H117" s="114">
        <f t="shared" si="37"/>
        <v>58.260000000000005</v>
      </c>
      <c r="I117" s="115">
        <f t="shared" si="38"/>
        <v>13166.760000000002</v>
      </c>
      <c r="J117" s="116">
        <f t="shared" si="39"/>
        <v>16125.330972000002</v>
      </c>
    </row>
    <row r="118" spans="1:10" ht="72">
      <c r="A118" s="15" t="s">
        <v>379</v>
      </c>
      <c r="B118" s="38" t="s">
        <v>965</v>
      </c>
      <c r="C118" s="10" t="s">
        <v>90</v>
      </c>
      <c r="D118" s="26" t="s">
        <v>380</v>
      </c>
      <c r="E118" s="37" t="s">
        <v>99</v>
      </c>
      <c r="F118" s="14">
        <v>43.35</v>
      </c>
      <c r="G118" s="37" t="s">
        <v>381</v>
      </c>
      <c r="H118" s="114">
        <f t="shared" si="37"/>
        <v>502.125</v>
      </c>
      <c r="I118" s="115">
        <f t="shared" si="38"/>
        <v>21767.118750000001</v>
      </c>
      <c r="J118" s="116">
        <f t="shared" si="39"/>
        <v>26658.190333125</v>
      </c>
    </row>
    <row r="119" spans="1:10" ht="36">
      <c r="A119" s="15" t="s">
        <v>382</v>
      </c>
      <c r="B119" s="12">
        <v>39512</v>
      </c>
      <c r="C119" s="10" t="s">
        <v>82</v>
      </c>
      <c r="D119" s="26" t="s">
        <v>383</v>
      </c>
      <c r="E119" s="37" t="s">
        <v>99</v>
      </c>
      <c r="F119" s="14">
        <v>205</v>
      </c>
      <c r="G119" s="37" t="s">
        <v>384</v>
      </c>
      <c r="H119" s="114">
        <f t="shared" si="37"/>
        <v>88.47</v>
      </c>
      <c r="I119" s="115">
        <f t="shared" si="38"/>
        <v>18136.349999999999</v>
      </c>
      <c r="J119" s="116">
        <f t="shared" si="39"/>
        <v>22211.587844999998</v>
      </c>
    </row>
    <row r="120" spans="1:10" ht="36">
      <c r="A120" s="20" t="s">
        <v>385</v>
      </c>
      <c r="B120" s="16">
        <v>87630</v>
      </c>
      <c r="C120" s="9" t="s">
        <v>82</v>
      </c>
      <c r="D120" s="27" t="s">
        <v>386</v>
      </c>
      <c r="E120" s="36" t="s">
        <v>99</v>
      </c>
      <c r="F120" s="17">
        <v>169.7</v>
      </c>
      <c r="G120" s="36" t="s">
        <v>387</v>
      </c>
      <c r="H120" s="114">
        <f t="shared" si="37"/>
        <v>32.549999999999997</v>
      </c>
      <c r="I120" s="115">
        <f t="shared" si="38"/>
        <v>5523.7349999999988</v>
      </c>
      <c r="J120" s="116">
        <f t="shared" si="39"/>
        <v>6764.9182544999976</v>
      </c>
    </row>
    <row r="121" spans="1:10" ht="36">
      <c r="A121" s="15" t="s">
        <v>388</v>
      </c>
      <c r="B121" s="12">
        <v>87745</v>
      </c>
      <c r="C121" s="10" t="s">
        <v>82</v>
      </c>
      <c r="D121" s="26" t="s">
        <v>389</v>
      </c>
      <c r="E121" s="37" t="s">
        <v>99</v>
      </c>
      <c r="F121" s="14">
        <v>44.8</v>
      </c>
      <c r="G121" s="37" t="s">
        <v>390</v>
      </c>
      <c r="H121" s="114">
        <f t="shared" si="37"/>
        <v>45.7425</v>
      </c>
      <c r="I121" s="115">
        <f t="shared" si="38"/>
        <v>2049.2639999999997</v>
      </c>
      <c r="J121" s="116">
        <f>I121*$L$3-0.01</f>
        <v>2509.723620799999</v>
      </c>
    </row>
    <row r="122" spans="1:10" ht="36">
      <c r="A122" s="15" t="s">
        <v>391</v>
      </c>
      <c r="B122" s="12">
        <v>87263</v>
      </c>
      <c r="C122" s="10" t="s">
        <v>82</v>
      </c>
      <c r="D122" s="26" t="s">
        <v>392</v>
      </c>
      <c r="E122" s="37" t="s">
        <v>99</v>
      </c>
      <c r="F122" s="14">
        <v>205</v>
      </c>
      <c r="G122" s="37" t="s">
        <v>393</v>
      </c>
      <c r="H122" s="114">
        <f t="shared" si="37"/>
        <v>89.97</v>
      </c>
      <c r="I122" s="115">
        <f t="shared" si="38"/>
        <v>18443.849999999999</v>
      </c>
      <c r="J122" s="116">
        <f>I122*$L$3</f>
        <v>22588.183094999997</v>
      </c>
    </row>
    <row r="123" spans="1:10" ht="24">
      <c r="A123" s="49">
        <v>40247</v>
      </c>
      <c r="B123" s="37" t="s">
        <v>394</v>
      </c>
      <c r="C123" s="10" t="s">
        <v>358</v>
      </c>
      <c r="D123" s="26" t="s">
        <v>395</v>
      </c>
      <c r="E123" s="37" t="s">
        <v>99</v>
      </c>
      <c r="F123" s="14">
        <v>23.9</v>
      </c>
      <c r="G123" s="37" t="s">
        <v>396</v>
      </c>
      <c r="H123" s="114">
        <f t="shared" si="37"/>
        <v>1424.7975000000001</v>
      </c>
      <c r="I123" s="115">
        <f t="shared" si="38"/>
        <v>34052.660250000001</v>
      </c>
      <c r="J123" s="116">
        <f>I123*$L$3-0.01</f>
        <v>41704.283008174993</v>
      </c>
    </row>
    <row r="124" spans="1:10" ht="24">
      <c r="A124" s="49">
        <v>40612</v>
      </c>
      <c r="B124" s="37" t="s">
        <v>397</v>
      </c>
      <c r="C124" s="10" t="s">
        <v>358</v>
      </c>
      <c r="D124" s="26" t="s">
        <v>398</v>
      </c>
      <c r="E124" s="37" t="s">
        <v>99</v>
      </c>
      <c r="F124" s="14">
        <v>181.5</v>
      </c>
      <c r="G124" s="37" t="s">
        <v>399</v>
      </c>
      <c r="H124" s="114">
        <f t="shared" si="37"/>
        <v>169.82999999999998</v>
      </c>
      <c r="I124" s="115">
        <f t="shared" si="38"/>
        <v>30824.144999999997</v>
      </c>
      <c r="J124" s="116">
        <f>I124*$L$3</f>
        <v>37750.330381499996</v>
      </c>
    </row>
    <row r="125" spans="1:10" ht="24">
      <c r="A125" s="49">
        <v>40978</v>
      </c>
      <c r="B125" s="37" t="s">
        <v>400</v>
      </c>
      <c r="C125" s="10" t="s">
        <v>358</v>
      </c>
      <c r="D125" s="26" t="s">
        <v>401</v>
      </c>
      <c r="E125" s="37" t="s">
        <v>164</v>
      </c>
      <c r="F125" s="14">
        <v>169.7</v>
      </c>
      <c r="G125" s="37" t="s">
        <v>402</v>
      </c>
      <c r="H125" s="114">
        <f t="shared" si="37"/>
        <v>19.080000000000002</v>
      </c>
      <c r="I125" s="115">
        <f t="shared" si="38"/>
        <v>3237.8760000000002</v>
      </c>
      <c r="J125" s="116">
        <f>I125*$L$3-0.01</f>
        <v>3965.4167371999997</v>
      </c>
    </row>
    <row r="126" spans="1:10">
      <c r="A126" s="49">
        <v>41343</v>
      </c>
      <c r="B126" s="12">
        <v>101092</v>
      </c>
      <c r="C126" s="10" t="s">
        <v>82</v>
      </c>
      <c r="D126" s="26" t="s">
        <v>403</v>
      </c>
      <c r="E126" s="37" t="s">
        <v>99</v>
      </c>
      <c r="F126" s="14">
        <v>9.5</v>
      </c>
      <c r="G126" s="37" t="s">
        <v>404</v>
      </c>
      <c r="H126" s="114">
        <f t="shared" si="37"/>
        <v>448.55250000000001</v>
      </c>
      <c r="I126" s="115">
        <f t="shared" si="38"/>
        <v>4261.2487499999997</v>
      </c>
      <c r="J126" s="116">
        <f t="shared" ref="J126:J131" si="40">I126*$L$3</f>
        <v>5218.7513441249994</v>
      </c>
    </row>
    <row r="127" spans="1:10" ht="24">
      <c r="A127" s="49">
        <v>41708</v>
      </c>
      <c r="B127" s="37" t="s">
        <v>405</v>
      </c>
      <c r="C127" s="10" t="s">
        <v>358</v>
      </c>
      <c r="D127" s="26" t="s">
        <v>406</v>
      </c>
      <c r="E127" s="37" t="s">
        <v>164</v>
      </c>
      <c r="F127" s="14">
        <v>19</v>
      </c>
      <c r="G127" s="37" t="s">
        <v>407</v>
      </c>
      <c r="H127" s="114">
        <f t="shared" si="37"/>
        <v>249.51</v>
      </c>
      <c r="I127" s="115">
        <f t="shared" si="38"/>
        <v>4740.6899999999996</v>
      </c>
      <c r="J127" s="116">
        <f t="shared" si="40"/>
        <v>5805.9230429999989</v>
      </c>
    </row>
    <row r="128" spans="1:10">
      <c r="A128" s="49">
        <v>42073</v>
      </c>
      <c r="B128" s="12">
        <v>98689</v>
      </c>
      <c r="C128" s="10" t="s">
        <v>82</v>
      </c>
      <c r="D128" s="26" t="s">
        <v>408</v>
      </c>
      <c r="E128" s="37" t="s">
        <v>164</v>
      </c>
      <c r="F128" s="14">
        <v>26.22</v>
      </c>
      <c r="G128" s="37" t="s">
        <v>409</v>
      </c>
      <c r="H128" s="114">
        <f t="shared" si="37"/>
        <v>113.44499999999999</v>
      </c>
      <c r="I128" s="115">
        <f t="shared" si="38"/>
        <v>2974.5278999999996</v>
      </c>
      <c r="J128" s="116">
        <f t="shared" si="40"/>
        <v>3642.9043191299993</v>
      </c>
    </row>
    <row r="129" spans="1:10" ht="24">
      <c r="A129" s="49">
        <v>42439</v>
      </c>
      <c r="B129" s="12">
        <v>104658</v>
      </c>
      <c r="C129" s="10" t="s">
        <v>82</v>
      </c>
      <c r="D129" s="26" t="s">
        <v>410</v>
      </c>
      <c r="E129" s="37" t="s">
        <v>99</v>
      </c>
      <c r="F129" s="14">
        <v>0.87</v>
      </c>
      <c r="G129" s="37" t="s">
        <v>411</v>
      </c>
      <c r="H129" s="114">
        <f t="shared" si="37"/>
        <v>132.98250000000002</v>
      </c>
      <c r="I129" s="115">
        <f t="shared" si="38"/>
        <v>115.69477500000001</v>
      </c>
      <c r="J129" s="116">
        <f t="shared" si="40"/>
        <v>141.69139094249999</v>
      </c>
    </row>
    <row r="130" spans="1:10" ht="24">
      <c r="A130" s="49">
        <v>42804</v>
      </c>
      <c r="B130" s="12">
        <v>38182</v>
      </c>
      <c r="C130" s="10" t="s">
        <v>82</v>
      </c>
      <c r="D130" s="26" t="s">
        <v>412</v>
      </c>
      <c r="E130" s="37" t="s">
        <v>99</v>
      </c>
      <c r="F130" s="14">
        <v>2.4500000000000002</v>
      </c>
      <c r="G130" s="37" t="s">
        <v>413</v>
      </c>
      <c r="H130" s="114">
        <f t="shared" si="37"/>
        <v>205.98</v>
      </c>
      <c r="I130" s="115">
        <f t="shared" si="38"/>
        <v>504.65100000000001</v>
      </c>
      <c r="J130" s="116">
        <f t="shared" si="40"/>
        <v>618.04607969999995</v>
      </c>
    </row>
    <row r="131" spans="1:10" ht="24">
      <c r="A131" s="49">
        <v>43169</v>
      </c>
      <c r="B131" s="12">
        <v>101966</v>
      </c>
      <c r="C131" s="10" t="s">
        <v>82</v>
      </c>
      <c r="D131" s="26" t="s">
        <v>414</v>
      </c>
      <c r="E131" s="37" t="s">
        <v>164</v>
      </c>
      <c r="F131" s="14">
        <v>72.5</v>
      </c>
      <c r="G131" s="37" t="s">
        <v>415</v>
      </c>
      <c r="H131" s="114">
        <f t="shared" si="37"/>
        <v>152.02499999999998</v>
      </c>
      <c r="I131" s="115">
        <f t="shared" si="38"/>
        <v>11021.812499999998</v>
      </c>
      <c r="J131" s="116">
        <f t="shared" si="40"/>
        <v>13498.413768749997</v>
      </c>
    </row>
    <row r="132" spans="1:10">
      <c r="A132" s="23" t="s">
        <v>416</v>
      </c>
      <c r="B132" s="34"/>
      <c r="C132" s="32"/>
      <c r="D132" s="25" t="s">
        <v>417</v>
      </c>
      <c r="E132" s="33"/>
      <c r="F132" s="33"/>
      <c r="G132" s="33"/>
      <c r="H132" s="33"/>
      <c r="I132" s="117">
        <f>SUM(I133:I161)</f>
        <v>140381.39595000001</v>
      </c>
      <c r="J132" s="118">
        <f>SUM(J133:J161)</f>
        <v>171925.04561996504</v>
      </c>
    </row>
    <row r="133" spans="1:10" ht="48">
      <c r="A133" s="15" t="s">
        <v>418</v>
      </c>
      <c r="B133" s="12">
        <v>90789</v>
      </c>
      <c r="C133" s="10" t="s">
        <v>82</v>
      </c>
      <c r="D133" s="26" t="s">
        <v>419</v>
      </c>
      <c r="E133" s="37" t="s">
        <v>129</v>
      </c>
      <c r="F133" s="14">
        <v>4</v>
      </c>
      <c r="G133" s="37" t="s">
        <v>420</v>
      </c>
      <c r="H133" s="114">
        <f t="shared" ref="H133:H161" si="41">G133*$L$2</f>
        <v>734.79750000000001</v>
      </c>
      <c r="I133" s="115">
        <f t="shared" ref="I133:I161" si="42">H133*F133</f>
        <v>2939.19</v>
      </c>
      <c r="J133" s="116">
        <f t="shared" ref="J133:J144" si="43">I133*$L$3</f>
        <v>3599.6259929999997</v>
      </c>
    </row>
    <row r="134" spans="1:10" ht="48">
      <c r="A134" s="20" t="s">
        <v>421</v>
      </c>
      <c r="B134" s="16">
        <v>90790</v>
      </c>
      <c r="C134" s="9" t="s">
        <v>82</v>
      </c>
      <c r="D134" s="27" t="s">
        <v>422</v>
      </c>
      <c r="E134" s="36" t="s">
        <v>129</v>
      </c>
      <c r="F134" s="17">
        <v>12</v>
      </c>
      <c r="G134" s="36" t="s">
        <v>423</v>
      </c>
      <c r="H134" s="114">
        <f t="shared" si="41"/>
        <v>758.30250000000001</v>
      </c>
      <c r="I134" s="115">
        <f t="shared" si="42"/>
        <v>9099.630000000001</v>
      </c>
      <c r="J134" s="116">
        <f t="shared" si="43"/>
        <v>11144.316861000001</v>
      </c>
    </row>
    <row r="135" spans="1:10" ht="36">
      <c r="A135" s="15" t="s">
        <v>424</v>
      </c>
      <c r="B135" s="12">
        <v>90793</v>
      </c>
      <c r="C135" s="10" t="s">
        <v>82</v>
      </c>
      <c r="D135" s="26" t="s">
        <v>425</v>
      </c>
      <c r="E135" s="37" t="s">
        <v>129</v>
      </c>
      <c r="F135" s="14">
        <v>3</v>
      </c>
      <c r="G135" s="37" t="s">
        <v>426</v>
      </c>
      <c r="H135" s="114">
        <f t="shared" si="41"/>
        <v>938.40750000000003</v>
      </c>
      <c r="I135" s="115">
        <f t="shared" si="42"/>
        <v>2815.2224999999999</v>
      </c>
      <c r="J135" s="116">
        <f t="shared" si="43"/>
        <v>3447.8029957499994</v>
      </c>
    </row>
    <row r="136" spans="1:10" ht="36">
      <c r="A136" s="15" t="s">
        <v>427</v>
      </c>
      <c r="B136" s="12">
        <v>90830</v>
      </c>
      <c r="C136" s="10" t="s">
        <v>82</v>
      </c>
      <c r="D136" s="26" t="s">
        <v>428</v>
      </c>
      <c r="E136" s="37" t="s">
        <v>129</v>
      </c>
      <c r="F136" s="14">
        <v>11</v>
      </c>
      <c r="G136" s="37" t="s">
        <v>429</v>
      </c>
      <c r="H136" s="114">
        <f t="shared" si="41"/>
        <v>162.315</v>
      </c>
      <c r="I136" s="115">
        <f t="shared" si="42"/>
        <v>1785.4649999999999</v>
      </c>
      <c r="J136" s="116">
        <f t="shared" si="43"/>
        <v>2186.6589854999997</v>
      </c>
    </row>
    <row r="137" spans="1:10" ht="36">
      <c r="A137" s="15" t="s">
        <v>430</v>
      </c>
      <c r="B137" s="12">
        <v>90831</v>
      </c>
      <c r="C137" s="10" t="s">
        <v>82</v>
      </c>
      <c r="D137" s="26" t="s">
        <v>431</v>
      </c>
      <c r="E137" s="37" t="s">
        <v>129</v>
      </c>
      <c r="F137" s="14">
        <v>8</v>
      </c>
      <c r="G137" s="37" t="s">
        <v>432</v>
      </c>
      <c r="H137" s="114">
        <f t="shared" si="41"/>
        <v>141.03750000000002</v>
      </c>
      <c r="I137" s="115">
        <f t="shared" si="42"/>
        <v>1128.3000000000002</v>
      </c>
      <c r="J137" s="116">
        <f t="shared" si="43"/>
        <v>1381.8290100000002</v>
      </c>
    </row>
    <row r="138" spans="1:10" ht="24">
      <c r="A138" s="15" t="s">
        <v>433</v>
      </c>
      <c r="B138" s="38" t="s">
        <v>966</v>
      </c>
      <c r="C138" s="10" t="s">
        <v>90</v>
      </c>
      <c r="D138" s="26" t="s">
        <v>434</v>
      </c>
      <c r="E138" s="37" t="s">
        <v>164</v>
      </c>
      <c r="F138" s="14">
        <v>1.8</v>
      </c>
      <c r="G138" s="37" t="s">
        <v>435</v>
      </c>
      <c r="H138" s="114">
        <f t="shared" si="41"/>
        <v>41.467500000000001</v>
      </c>
      <c r="I138" s="115">
        <f t="shared" si="42"/>
        <v>74.641500000000008</v>
      </c>
      <c r="J138" s="116">
        <f t="shared" si="43"/>
        <v>91.413445050000007</v>
      </c>
    </row>
    <row r="139" spans="1:10" ht="36">
      <c r="A139" s="15" t="s">
        <v>436</v>
      </c>
      <c r="B139" s="12">
        <v>94573</v>
      </c>
      <c r="C139" s="10" t="s">
        <v>82</v>
      </c>
      <c r="D139" s="26" t="s">
        <v>437</v>
      </c>
      <c r="E139" s="37" t="s">
        <v>99</v>
      </c>
      <c r="F139" s="14">
        <v>14.4</v>
      </c>
      <c r="G139" s="37" t="s">
        <v>438</v>
      </c>
      <c r="H139" s="114">
        <f t="shared" si="41"/>
        <v>456.84000000000003</v>
      </c>
      <c r="I139" s="115">
        <f t="shared" si="42"/>
        <v>6578.496000000001</v>
      </c>
      <c r="J139" s="116">
        <f t="shared" si="43"/>
        <v>8056.6840512000008</v>
      </c>
    </row>
    <row r="140" spans="1:10" ht="36">
      <c r="A140" s="15" t="s">
        <v>439</v>
      </c>
      <c r="B140" s="12">
        <v>94570</v>
      </c>
      <c r="C140" s="10" t="s">
        <v>82</v>
      </c>
      <c r="D140" s="26" t="s">
        <v>440</v>
      </c>
      <c r="E140" s="37" t="s">
        <v>99</v>
      </c>
      <c r="F140" s="14">
        <v>7.2</v>
      </c>
      <c r="G140" s="37" t="s">
        <v>441</v>
      </c>
      <c r="H140" s="114">
        <f t="shared" si="41"/>
        <v>408.90750000000003</v>
      </c>
      <c r="I140" s="115">
        <f t="shared" si="42"/>
        <v>2944.1340000000005</v>
      </c>
      <c r="J140" s="116">
        <f t="shared" si="43"/>
        <v>3605.6809098000003</v>
      </c>
    </row>
    <row r="141" spans="1:10" ht="36">
      <c r="A141" s="15" t="s">
        <v>442</v>
      </c>
      <c r="B141" s="38" t="s">
        <v>967</v>
      </c>
      <c r="C141" s="10" t="s">
        <v>90</v>
      </c>
      <c r="D141" s="26" t="s">
        <v>443</v>
      </c>
      <c r="E141" s="37" t="s">
        <v>99</v>
      </c>
      <c r="F141" s="14">
        <v>5.84</v>
      </c>
      <c r="G141" s="37" t="s">
        <v>444</v>
      </c>
      <c r="H141" s="114">
        <f t="shared" si="41"/>
        <v>770.50499999999988</v>
      </c>
      <c r="I141" s="115">
        <f t="shared" si="42"/>
        <v>4499.7491999999993</v>
      </c>
      <c r="J141" s="116">
        <f t="shared" si="43"/>
        <v>5510.8428452399985</v>
      </c>
    </row>
    <row r="142" spans="1:10" ht="24">
      <c r="A142" s="49">
        <v>40248</v>
      </c>
      <c r="B142" s="12">
        <v>94590</v>
      </c>
      <c r="C142" s="10" t="s">
        <v>82</v>
      </c>
      <c r="D142" s="26" t="s">
        <v>445</v>
      </c>
      <c r="E142" s="37" t="s">
        <v>164</v>
      </c>
      <c r="F142" s="14">
        <v>58.8</v>
      </c>
      <c r="G142" s="37" t="s">
        <v>446</v>
      </c>
      <c r="H142" s="114">
        <f t="shared" si="41"/>
        <v>29.407499999999999</v>
      </c>
      <c r="I142" s="115">
        <f t="shared" si="42"/>
        <v>1729.1609999999998</v>
      </c>
      <c r="J142" s="116">
        <f t="shared" si="43"/>
        <v>2117.7034766999996</v>
      </c>
    </row>
    <row r="143" spans="1:10" ht="24">
      <c r="A143" s="49">
        <v>40613</v>
      </c>
      <c r="B143" s="12">
        <v>100701</v>
      </c>
      <c r="C143" s="10" t="s">
        <v>82</v>
      </c>
      <c r="D143" s="26" t="s">
        <v>447</v>
      </c>
      <c r="E143" s="37" t="s">
        <v>99</v>
      </c>
      <c r="F143" s="14">
        <v>7.56</v>
      </c>
      <c r="G143" s="37" t="s">
        <v>448</v>
      </c>
      <c r="H143" s="114">
        <f t="shared" si="41"/>
        <v>555.36</v>
      </c>
      <c r="I143" s="115">
        <f t="shared" si="42"/>
        <v>4198.5216</v>
      </c>
      <c r="J143" s="116">
        <f t="shared" si="43"/>
        <v>5141.9294035200001</v>
      </c>
    </row>
    <row r="144" spans="1:10" ht="48">
      <c r="A144" s="49">
        <v>40979</v>
      </c>
      <c r="B144" s="38" t="s">
        <v>968</v>
      </c>
      <c r="C144" s="10" t="s">
        <v>90</v>
      </c>
      <c r="D144" s="26" t="s">
        <v>449</v>
      </c>
      <c r="E144" s="37" t="s">
        <v>164</v>
      </c>
      <c r="F144" s="14">
        <v>11.01</v>
      </c>
      <c r="G144" s="37" t="s">
        <v>450</v>
      </c>
      <c r="H144" s="114">
        <f t="shared" si="41"/>
        <v>376.69499999999999</v>
      </c>
      <c r="I144" s="115">
        <f t="shared" si="42"/>
        <v>4147.4119499999997</v>
      </c>
      <c r="J144" s="116">
        <f t="shared" si="43"/>
        <v>5079.3354151649992</v>
      </c>
    </row>
    <row r="145" spans="1:10" ht="24">
      <c r="A145" s="50">
        <v>41344</v>
      </c>
      <c r="B145" s="19">
        <v>99861</v>
      </c>
      <c r="C145" s="18" t="s">
        <v>82</v>
      </c>
      <c r="D145" s="28" t="s">
        <v>451</v>
      </c>
      <c r="E145" s="123" t="s">
        <v>99</v>
      </c>
      <c r="F145" s="14">
        <v>22.4</v>
      </c>
      <c r="G145" s="36" t="s">
        <v>452</v>
      </c>
      <c r="H145" s="114">
        <f t="shared" si="41"/>
        <v>603.63</v>
      </c>
      <c r="I145" s="115">
        <f t="shared" si="42"/>
        <v>13521.312</v>
      </c>
      <c r="J145" s="116">
        <f>I145*$L$3-0.01</f>
        <v>16559.5408064</v>
      </c>
    </row>
    <row r="146" spans="1:10" ht="24">
      <c r="A146" s="49">
        <v>41709</v>
      </c>
      <c r="B146" s="38" t="s">
        <v>969</v>
      </c>
      <c r="C146" s="10" t="s">
        <v>90</v>
      </c>
      <c r="D146" s="26" t="s">
        <v>453</v>
      </c>
      <c r="E146" s="37" t="s">
        <v>99</v>
      </c>
      <c r="F146" s="14">
        <v>10.050000000000001</v>
      </c>
      <c r="G146" s="37" t="s">
        <v>454</v>
      </c>
      <c r="H146" s="114">
        <f t="shared" si="41"/>
        <v>424.875</v>
      </c>
      <c r="I146" s="115">
        <f t="shared" si="42"/>
        <v>4269.9937500000005</v>
      </c>
      <c r="J146" s="116">
        <f t="shared" ref="J146:J147" si="44">I146*$L$3-0.01</f>
        <v>5229.4513456249997</v>
      </c>
    </row>
    <row r="147" spans="1:10">
      <c r="A147" s="49">
        <v>42074</v>
      </c>
      <c r="B147" s="38" t="s">
        <v>970</v>
      </c>
      <c r="C147" s="10" t="s">
        <v>90</v>
      </c>
      <c r="D147" s="26" t="s">
        <v>455</v>
      </c>
      <c r="E147" s="37" t="s">
        <v>99</v>
      </c>
      <c r="F147" s="14">
        <v>36.590000000000003</v>
      </c>
      <c r="G147" s="37" t="s">
        <v>456</v>
      </c>
      <c r="H147" s="114">
        <f t="shared" si="41"/>
        <v>483.48</v>
      </c>
      <c r="I147" s="115">
        <f t="shared" si="42"/>
        <v>17690.533200000002</v>
      </c>
      <c r="J147" s="116">
        <f t="shared" si="44"/>
        <v>21665.586010040002</v>
      </c>
    </row>
    <row r="148" spans="1:10" ht="36">
      <c r="A148" s="49">
        <v>42440</v>
      </c>
      <c r="B148" s="38" t="s">
        <v>971</v>
      </c>
      <c r="C148" s="10" t="s">
        <v>90</v>
      </c>
      <c r="D148" s="26" t="s">
        <v>457</v>
      </c>
      <c r="E148" s="37" t="s">
        <v>129</v>
      </c>
      <c r="F148" s="14">
        <v>3</v>
      </c>
      <c r="G148" s="37" t="s">
        <v>458</v>
      </c>
      <c r="H148" s="114">
        <f t="shared" si="41"/>
        <v>135</v>
      </c>
      <c r="I148" s="115">
        <f t="shared" si="42"/>
        <v>405</v>
      </c>
      <c r="J148" s="116">
        <f>I148*$L$3</f>
        <v>496.00349999999997</v>
      </c>
    </row>
    <row r="149" spans="1:10" ht="24">
      <c r="A149" s="49">
        <v>42805</v>
      </c>
      <c r="B149" s="38" t="s">
        <v>972</v>
      </c>
      <c r="C149" s="10" t="s">
        <v>90</v>
      </c>
      <c r="D149" s="26" t="s">
        <v>459</v>
      </c>
      <c r="E149" s="37" t="s">
        <v>99</v>
      </c>
      <c r="F149" s="14">
        <v>36.729999999999997</v>
      </c>
      <c r="G149" s="37" t="s">
        <v>460</v>
      </c>
      <c r="H149" s="114">
        <f t="shared" si="41"/>
        <v>320.7525</v>
      </c>
      <c r="I149" s="115">
        <f t="shared" si="42"/>
        <v>11781.239324999999</v>
      </c>
      <c r="J149" s="116">
        <f>I149*$L$3</f>
        <v>14428.483801327497</v>
      </c>
    </row>
    <row r="150" spans="1:10">
      <c r="A150" s="49">
        <v>43170</v>
      </c>
      <c r="B150" s="38" t="s">
        <v>973</v>
      </c>
      <c r="C150" s="10" t="s">
        <v>90</v>
      </c>
      <c r="D150" s="26" t="s">
        <v>461</v>
      </c>
      <c r="E150" s="37" t="s">
        <v>99</v>
      </c>
      <c r="F150" s="14">
        <v>61.09</v>
      </c>
      <c r="G150" s="37" t="s">
        <v>462</v>
      </c>
      <c r="H150" s="114">
        <f t="shared" si="41"/>
        <v>14.587499999999999</v>
      </c>
      <c r="I150" s="115">
        <f t="shared" si="42"/>
        <v>891.15037499999994</v>
      </c>
      <c r="J150" s="116">
        <f t="shared" ref="J150:J151" si="45">I150*$L$3-0.01</f>
        <v>1091.3818642624999</v>
      </c>
    </row>
    <row r="151" spans="1:10">
      <c r="A151" s="49">
        <v>43535</v>
      </c>
      <c r="B151" s="38" t="s">
        <v>974</v>
      </c>
      <c r="C151" s="10" t="s">
        <v>90</v>
      </c>
      <c r="D151" s="26" t="s">
        <v>463</v>
      </c>
      <c r="E151" s="37" t="s">
        <v>129</v>
      </c>
      <c r="F151" s="14">
        <v>2</v>
      </c>
      <c r="G151" s="37" t="s">
        <v>464</v>
      </c>
      <c r="H151" s="114">
        <f t="shared" si="41"/>
        <v>18.465</v>
      </c>
      <c r="I151" s="115">
        <f t="shared" si="42"/>
        <v>36.93</v>
      </c>
      <c r="J151" s="116">
        <f t="shared" si="45"/>
        <v>45.218170999999998</v>
      </c>
    </row>
    <row r="152" spans="1:10" ht="48">
      <c r="A152" s="49">
        <v>43901</v>
      </c>
      <c r="B152" s="37" t="s">
        <v>465</v>
      </c>
      <c r="C152" s="10" t="s">
        <v>358</v>
      </c>
      <c r="D152" s="26" t="s">
        <v>466</v>
      </c>
      <c r="E152" s="37" t="s">
        <v>129</v>
      </c>
      <c r="F152" s="14">
        <v>1</v>
      </c>
      <c r="G152" s="37" t="s">
        <v>467</v>
      </c>
      <c r="H152" s="114">
        <f t="shared" si="41"/>
        <v>16944.232500000002</v>
      </c>
      <c r="I152" s="115">
        <f t="shared" si="42"/>
        <v>16944.232500000002</v>
      </c>
      <c r="J152" s="116">
        <f t="shared" ref="J152:J161" si="46">I152*$L$3</f>
        <v>20751.601542750002</v>
      </c>
    </row>
    <row r="153" spans="1:10" ht="24">
      <c r="A153" s="49">
        <v>44266</v>
      </c>
      <c r="B153" s="12">
        <v>102184</v>
      </c>
      <c r="C153" s="10" t="s">
        <v>82</v>
      </c>
      <c r="D153" s="26" t="s">
        <v>468</v>
      </c>
      <c r="E153" s="37" t="s">
        <v>129</v>
      </c>
      <c r="F153" s="14">
        <v>1</v>
      </c>
      <c r="G153" s="37" t="s">
        <v>469</v>
      </c>
      <c r="H153" s="114">
        <f t="shared" si="41"/>
        <v>1886.22</v>
      </c>
      <c r="I153" s="115">
        <f t="shared" si="42"/>
        <v>1886.22</v>
      </c>
      <c r="J153" s="116">
        <f t="shared" si="46"/>
        <v>2310.0536339999999</v>
      </c>
    </row>
    <row r="154" spans="1:10">
      <c r="A154" s="49">
        <v>44631</v>
      </c>
      <c r="B154" s="12">
        <v>11186</v>
      </c>
      <c r="C154" s="10" t="s">
        <v>82</v>
      </c>
      <c r="D154" s="26" t="s">
        <v>470</v>
      </c>
      <c r="E154" s="37" t="s">
        <v>99</v>
      </c>
      <c r="F154" s="14">
        <v>3.6</v>
      </c>
      <c r="G154" s="124">
        <v>422.83</v>
      </c>
      <c r="H154" s="114">
        <f t="shared" si="41"/>
        <v>317.1225</v>
      </c>
      <c r="I154" s="115">
        <f t="shared" si="42"/>
        <v>1141.6410000000001</v>
      </c>
      <c r="J154" s="116">
        <f t="shared" si="46"/>
        <v>1398.1677327</v>
      </c>
    </row>
    <row r="155" spans="1:10" ht="24">
      <c r="A155" s="49">
        <v>44996</v>
      </c>
      <c r="B155" s="12">
        <v>11484</v>
      </c>
      <c r="C155" s="10" t="s">
        <v>82</v>
      </c>
      <c r="D155" s="26" t="s">
        <v>471</v>
      </c>
      <c r="E155" s="37" t="s">
        <v>129</v>
      </c>
      <c r="F155" s="14">
        <v>2</v>
      </c>
      <c r="G155" s="37" t="s">
        <v>472</v>
      </c>
      <c r="H155" s="114">
        <f t="shared" si="41"/>
        <v>52.320000000000007</v>
      </c>
      <c r="I155" s="115">
        <f t="shared" si="42"/>
        <v>104.64000000000001</v>
      </c>
      <c r="J155" s="116">
        <f t="shared" si="46"/>
        <v>128.15260800000001</v>
      </c>
    </row>
    <row r="156" spans="1:10" ht="24">
      <c r="A156" s="49">
        <v>45362</v>
      </c>
      <c r="B156" s="37" t="s">
        <v>473</v>
      </c>
      <c r="C156" s="10" t="s">
        <v>358</v>
      </c>
      <c r="D156" s="26" t="s">
        <v>474</v>
      </c>
      <c r="E156" s="37" t="s">
        <v>164</v>
      </c>
      <c r="F156" s="14">
        <v>110.39</v>
      </c>
      <c r="G156" s="37" t="s">
        <v>475</v>
      </c>
      <c r="H156" s="114">
        <f t="shared" si="41"/>
        <v>60.42</v>
      </c>
      <c r="I156" s="115">
        <f t="shared" si="42"/>
        <v>6669.7638000000006</v>
      </c>
      <c r="J156" s="116">
        <f t="shared" si="46"/>
        <v>8168.4597258599997</v>
      </c>
    </row>
    <row r="157" spans="1:10" ht="24">
      <c r="A157" s="49">
        <v>45727</v>
      </c>
      <c r="B157" s="38" t="s">
        <v>975</v>
      </c>
      <c r="C157" s="10" t="s">
        <v>90</v>
      </c>
      <c r="D157" s="26" t="s">
        <v>476</v>
      </c>
      <c r="E157" s="37" t="s">
        <v>99</v>
      </c>
      <c r="F157" s="14">
        <v>51.6</v>
      </c>
      <c r="G157" s="37" t="s">
        <v>477</v>
      </c>
      <c r="H157" s="114">
        <f t="shared" si="41"/>
        <v>188.83500000000001</v>
      </c>
      <c r="I157" s="115">
        <f t="shared" si="42"/>
        <v>9743.8860000000004</v>
      </c>
      <c r="J157" s="116">
        <f t="shared" si="46"/>
        <v>11933.3371842</v>
      </c>
    </row>
    <row r="158" spans="1:10" ht="36">
      <c r="A158" s="49">
        <v>46092</v>
      </c>
      <c r="B158" s="38" t="s">
        <v>976</v>
      </c>
      <c r="C158" s="10" t="s">
        <v>90</v>
      </c>
      <c r="D158" s="26" t="s">
        <v>478</v>
      </c>
      <c r="E158" s="37" t="s">
        <v>164</v>
      </c>
      <c r="F158" s="14">
        <v>5</v>
      </c>
      <c r="G158" s="37" t="s">
        <v>479</v>
      </c>
      <c r="H158" s="114">
        <f t="shared" si="41"/>
        <v>420.41249999999997</v>
      </c>
      <c r="I158" s="115">
        <f t="shared" si="42"/>
        <v>2102.0625</v>
      </c>
      <c r="J158" s="116">
        <f t="shared" si="46"/>
        <v>2574.3959437499998</v>
      </c>
    </row>
    <row r="159" spans="1:10" ht="24">
      <c r="A159" s="49">
        <v>46457</v>
      </c>
      <c r="B159" s="37" t="s">
        <v>480</v>
      </c>
      <c r="C159" s="10" t="s">
        <v>358</v>
      </c>
      <c r="D159" s="29" t="s">
        <v>977</v>
      </c>
      <c r="E159" s="37" t="s">
        <v>129</v>
      </c>
      <c r="F159" s="14">
        <v>3</v>
      </c>
      <c r="G159" s="37" t="s">
        <v>481</v>
      </c>
      <c r="H159" s="114">
        <f t="shared" si="41"/>
        <v>281.96249999999998</v>
      </c>
      <c r="I159" s="115">
        <f t="shared" si="42"/>
        <v>845.88749999999993</v>
      </c>
      <c r="J159" s="116">
        <f t="shared" si="46"/>
        <v>1035.9584212499999</v>
      </c>
    </row>
    <row r="160" spans="1:10" ht="24">
      <c r="A160" s="49">
        <v>46823</v>
      </c>
      <c r="B160" s="37" t="s">
        <v>482</v>
      </c>
      <c r="C160" s="10" t="s">
        <v>358</v>
      </c>
      <c r="D160" s="26" t="s">
        <v>483</v>
      </c>
      <c r="E160" s="37" t="s">
        <v>99</v>
      </c>
      <c r="F160" s="14">
        <v>10.5</v>
      </c>
      <c r="G160" s="37" t="s">
        <v>484</v>
      </c>
      <c r="H160" s="114">
        <f t="shared" si="41"/>
        <v>327.96750000000003</v>
      </c>
      <c r="I160" s="115">
        <f t="shared" si="42"/>
        <v>3443.6587500000005</v>
      </c>
      <c r="J160" s="116">
        <f t="shared" si="46"/>
        <v>4217.4488711250006</v>
      </c>
    </row>
    <row r="161" spans="1:10" ht="24">
      <c r="A161" s="50">
        <v>47188</v>
      </c>
      <c r="B161" s="36" t="s">
        <v>485</v>
      </c>
      <c r="C161" s="9" t="s">
        <v>358</v>
      </c>
      <c r="D161" s="27" t="s">
        <v>486</v>
      </c>
      <c r="E161" s="36" t="s">
        <v>129</v>
      </c>
      <c r="F161" s="17">
        <v>1</v>
      </c>
      <c r="G161" s="36" t="s">
        <v>487</v>
      </c>
      <c r="H161" s="114">
        <f t="shared" si="41"/>
        <v>6963.3225000000002</v>
      </c>
      <c r="I161" s="115">
        <f t="shared" si="42"/>
        <v>6963.3225000000002</v>
      </c>
      <c r="J161" s="116">
        <f t="shared" si="46"/>
        <v>8527.9810657500002</v>
      </c>
    </row>
    <row r="162" spans="1:10">
      <c r="A162" s="23" t="s">
        <v>488</v>
      </c>
      <c r="B162" s="34"/>
      <c r="C162" s="32"/>
      <c r="D162" s="25" t="s">
        <v>489</v>
      </c>
      <c r="E162" s="33"/>
      <c r="F162" s="33"/>
      <c r="G162" s="33"/>
      <c r="H162" s="33"/>
      <c r="I162" s="117">
        <f>SUM(I163:I258)</f>
        <v>57842.68057500002</v>
      </c>
      <c r="J162" s="118">
        <f>SUM(J163:J258)</f>
        <v>70839.930900202482</v>
      </c>
    </row>
    <row r="163" spans="1:10" ht="60">
      <c r="A163" s="15" t="s">
        <v>490</v>
      </c>
      <c r="B163" s="38" t="s">
        <v>978</v>
      </c>
      <c r="C163" s="10" t="s">
        <v>90</v>
      </c>
      <c r="D163" s="26" t="s">
        <v>491</v>
      </c>
      <c r="E163" s="37" t="s">
        <v>129</v>
      </c>
      <c r="F163" s="14">
        <v>1</v>
      </c>
      <c r="G163" s="37" t="s">
        <v>492</v>
      </c>
      <c r="H163" s="114">
        <f t="shared" ref="H163:H226" si="47">G163*$L$2</f>
        <v>425.04750000000001</v>
      </c>
      <c r="I163" s="115">
        <f t="shared" ref="I163:I226" si="48">H163*F163</f>
        <v>425.04750000000001</v>
      </c>
      <c r="J163" s="116">
        <f t="shared" ref="J163:J226" si="49">I163*$L$3</f>
        <v>520.55567324999993</v>
      </c>
    </row>
    <row r="164" spans="1:10" ht="60">
      <c r="A164" s="15" t="s">
        <v>493</v>
      </c>
      <c r="B164" s="38" t="s">
        <v>979</v>
      </c>
      <c r="C164" s="10" t="s">
        <v>90</v>
      </c>
      <c r="D164" s="26" t="s">
        <v>494</v>
      </c>
      <c r="E164" s="37" t="s">
        <v>129</v>
      </c>
      <c r="F164" s="14">
        <v>1</v>
      </c>
      <c r="G164" s="37" t="s">
        <v>495</v>
      </c>
      <c r="H164" s="114">
        <f t="shared" si="47"/>
        <v>939.5625</v>
      </c>
      <c r="I164" s="115">
        <f t="shared" si="48"/>
        <v>939.5625</v>
      </c>
      <c r="J164" s="116">
        <f t="shared" si="49"/>
        <v>1150.6821937499999</v>
      </c>
    </row>
    <row r="165" spans="1:10" ht="36">
      <c r="A165" s="15" t="s">
        <v>496</v>
      </c>
      <c r="B165" s="12">
        <v>12774</v>
      </c>
      <c r="C165" s="10" t="s">
        <v>82</v>
      </c>
      <c r="D165" s="26" t="s">
        <v>497</v>
      </c>
      <c r="E165" s="37" t="s">
        <v>129</v>
      </c>
      <c r="F165" s="14">
        <v>1</v>
      </c>
      <c r="G165" s="37" t="s">
        <v>498</v>
      </c>
      <c r="H165" s="114">
        <f t="shared" si="47"/>
        <v>253.02</v>
      </c>
      <c r="I165" s="115">
        <f t="shared" si="48"/>
        <v>253.02</v>
      </c>
      <c r="J165" s="116">
        <f t="shared" si="49"/>
        <v>309.87359399999997</v>
      </c>
    </row>
    <row r="166" spans="1:10" ht="24">
      <c r="A166" s="15" t="s">
        <v>499</v>
      </c>
      <c r="B166" s="12">
        <v>95635</v>
      </c>
      <c r="C166" s="10" t="s">
        <v>82</v>
      </c>
      <c r="D166" s="26" t="s">
        <v>500</v>
      </c>
      <c r="E166" s="37" t="s">
        <v>129</v>
      </c>
      <c r="F166" s="14">
        <v>1</v>
      </c>
      <c r="G166" s="37" t="s">
        <v>501</v>
      </c>
      <c r="H166" s="114">
        <f t="shared" si="47"/>
        <v>196.92750000000001</v>
      </c>
      <c r="I166" s="115">
        <f t="shared" si="48"/>
        <v>196.92750000000001</v>
      </c>
      <c r="J166" s="116">
        <f t="shared" si="49"/>
        <v>241.17710925</v>
      </c>
    </row>
    <row r="167" spans="1:10" ht="24">
      <c r="A167" s="15" t="s">
        <v>502</v>
      </c>
      <c r="B167" s="12">
        <v>98102</v>
      </c>
      <c r="C167" s="10" t="s">
        <v>82</v>
      </c>
      <c r="D167" s="26" t="s">
        <v>503</v>
      </c>
      <c r="E167" s="37" t="s">
        <v>129</v>
      </c>
      <c r="F167" s="14">
        <v>1</v>
      </c>
      <c r="G167" s="37" t="s">
        <v>504</v>
      </c>
      <c r="H167" s="114">
        <f t="shared" si="47"/>
        <v>164.01749999999998</v>
      </c>
      <c r="I167" s="115">
        <f t="shared" si="48"/>
        <v>164.01749999999998</v>
      </c>
      <c r="J167" s="116">
        <f t="shared" si="49"/>
        <v>200.87223224999997</v>
      </c>
    </row>
    <row r="168" spans="1:10" ht="36">
      <c r="A168" s="15" t="s">
        <v>505</v>
      </c>
      <c r="B168" s="12">
        <v>97974</v>
      </c>
      <c r="C168" s="10" t="s">
        <v>82</v>
      </c>
      <c r="D168" s="26" t="s">
        <v>506</v>
      </c>
      <c r="E168" s="37" t="s">
        <v>129</v>
      </c>
      <c r="F168" s="14">
        <v>10</v>
      </c>
      <c r="G168" s="37" t="s">
        <v>507</v>
      </c>
      <c r="H168" s="114">
        <f t="shared" si="47"/>
        <v>441.04499999999996</v>
      </c>
      <c r="I168" s="115">
        <f t="shared" si="48"/>
        <v>4410.45</v>
      </c>
      <c r="J168" s="116">
        <f t="shared" si="49"/>
        <v>5401.478114999999</v>
      </c>
    </row>
    <row r="169" spans="1:10" ht="24">
      <c r="A169" s="15" t="s">
        <v>508</v>
      </c>
      <c r="B169" s="12">
        <v>98114</v>
      </c>
      <c r="C169" s="10" t="s">
        <v>82</v>
      </c>
      <c r="D169" s="26" t="s">
        <v>509</v>
      </c>
      <c r="E169" s="37" t="s">
        <v>129</v>
      </c>
      <c r="F169" s="14">
        <v>10</v>
      </c>
      <c r="G169" s="37" t="s">
        <v>510</v>
      </c>
      <c r="H169" s="114">
        <f t="shared" si="47"/>
        <v>486.32249999999999</v>
      </c>
      <c r="I169" s="115">
        <f t="shared" si="48"/>
        <v>4863.2250000000004</v>
      </c>
      <c r="J169" s="116">
        <f t="shared" si="49"/>
        <v>5955.9916574999997</v>
      </c>
    </row>
    <row r="170" spans="1:10" ht="36">
      <c r="A170" s="15" t="s">
        <v>511</v>
      </c>
      <c r="B170" s="12">
        <v>89707</v>
      </c>
      <c r="C170" s="10" t="s">
        <v>82</v>
      </c>
      <c r="D170" s="26" t="s">
        <v>512</v>
      </c>
      <c r="E170" s="37" t="s">
        <v>129</v>
      </c>
      <c r="F170" s="14">
        <v>8</v>
      </c>
      <c r="G170" s="37" t="s">
        <v>513</v>
      </c>
      <c r="H170" s="114">
        <f t="shared" si="47"/>
        <v>49.185000000000002</v>
      </c>
      <c r="I170" s="115">
        <f t="shared" si="48"/>
        <v>393.48</v>
      </c>
      <c r="J170" s="116">
        <f t="shared" si="49"/>
        <v>481.89495599999998</v>
      </c>
    </row>
    <row r="171" spans="1:10" ht="36">
      <c r="A171" s="15" t="s">
        <v>514</v>
      </c>
      <c r="B171" s="12">
        <v>89708</v>
      </c>
      <c r="C171" s="10" t="s">
        <v>82</v>
      </c>
      <c r="D171" s="26" t="s">
        <v>515</v>
      </c>
      <c r="E171" s="37" t="s">
        <v>129</v>
      </c>
      <c r="F171" s="14">
        <v>3</v>
      </c>
      <c r="G171" s="37" t="s">
        <v>516</v>
      </c>
      <c r="H171" s="114">
        <f t="shared" si="47"/>
        <v>103.6425</v>
      </c>
      <c r="I171" s="115">
        <f t="shared" si="48"/>
        <v>310.92750000000001</v>
      </c>
      <c r="J171" s="116">
        <f t="shared" si="49"/>
        <v>380.79290924999998</v>
      </c>
    </row>
    <row r="172" spans="1:10" ht="24">
      <c r="A172" s="50">
        <v>40249</v>
      </c>
      <c r="B172" s="16">
        <v>89711</v>
      </c>
      <c r="C172" s="9" t="s">
        <v>82</v>
      </c>
      <c r="D172" s="27" t="s">
        <v>517</v>
      </c>
      <c r="E172" s="36" t="s">
        <v>164</v>
      </c>
      <c r="F172" s="17">
        <v>13.68</v>
      </c>
      <c r="G172" s="36" t="s">
        <v>518</v>
      </c>
      <c r="H172" s="114">
        <f t="shared" si="47"/>
        <v>21.112499999999997</v>
      </c>
      <c r="I172" s="115">
        <f t="shared" si="48"/>
        <v>288.81899999999996</v>
      </c>
      <c r="J172" s="116">
        <f t="shared" si="49"/>
        <v>353.71662929999991</v>
      </c>
    </row>
    <row r="173" spans="1:10" ht="24">
      <c r="A173" s="49">
        <v>40614</v>
      </c>
      <c r="B173" s="12">
        <v>89712</v>
      </c>
      <c r="C173" s="10" t="s">
        <v>82</v>
      </c>
      <c r="D173" s="26" t="s">
        <v>519</v>
      </c>
      <c r="E173" s="37" t="s">
        <v>164</v>
      </c>
      <c r="F173" s="14">
        <v>13.45</v>
      </c>
      <c r="G173" s="37" t="s">
        <v>520</v>
      </c>
      <c r="H173" s="114">
        <f t="shared" si="47"/>
        <v>26.099999999999998</v>
      </c>
      <c r="I173" s="115">
        <f t="shared" si="48"/>
        <v>351.04499999999996</v>
      </c>
      <c r="J173" s="116">
        <f t="shared" si="49"/>
        <v>429.92481149999992</v>
      </c>
    </row>
    <row r="174" spans="1:10" ht="24">
      <c r="A174" s="49">
        <v>40980</v>
      </c>
      <c r="B174" s="12">
        <v>89713</v>
      </c>
      <c r="C174" s="10" t="s">
        <v>82</v>
      </c>
      <c r="D174" s="26" t="s">
        <v>521</v>
      </c>
      <c r="E174" s="37" t="s">
        <v>164</v>
      </c>
      <c r="F174" s="14">
        <v>10.69</v>
      </c>
      <c r="G174" s="37" t="s">
        <v>522</v>
      </c>
      <c r="H174" s="114">
        <f t="shared" si="47"/>
        <v>32.339999999999996</v>
      </c>
      <c r="I174" s="115">
        <f t="shared" si="48"/>
        <v>345.71459999999996</v>
      </c>
      <c r="J174" s="116">
        <f t="shared" si="49"/>
        <v>423.3966706199999</v>
      </c>
    </row>
    <row r="175" spans="1:10" ht="24">
      <c r="A175" s="49">
        <v>41345</v>
      </c>
      <c r="B175" s="12">
        <v>89714</v>
      </c>
      <c r="C175" s="10" t="s">
        <v>82</v>
      </c>
      <c r="D175" s="26" t="s">
        <v>523</v>
      </c>
      <c r="E175" s="37" t="s">
        <v>164</v>
      </c>
      <c r="F175" s="14">
        <v>58.99</v>
      </c>
      <c r="G175" s="37" t="s">
        <v>524</v>
      </c>
      <c r="H175" s="114">
        <f t="shared" si="47"/>
        <v>36.375</v>
      </c>
      <c r="I175" s="115">
        <f t="shared" si="48"/>
        <v>2145.76125</v>
      </c>
      <c r="J175" s="116">
        <f t="shared" si="49"/>
        <v>2627.9138028749999</v>
      </c>
    </row>
    <row r="176" spans="1:10" ht="24">
      <c r="A176" s="49">
        <v>41710</v>
      </c>
      <c r="B176" s="12">
        <v>104086</v>
      </c>
      <c r="C176" s="10" t="s">
        <v>82</v>
      </c>
      <c r="D176" s="26" t="s">
        <v>525</v>
      </c>
      <c r="E176" s="37" t="s">
        <v>164</v>
      </c>
      <c r="F176" s="14">
        <v>1.72</v>
      </c>
      <c r="G176" s="37" t="s">
        <v>526</v>
      </c>
      <c r="H176" s="114">
        <f t="shared" si="47"/>
        <v>82.004999999999995</v>
      </c>
      <c r="I176" s="115">
        <f t="shared" si="48"/>
        <v>141.04859999999999</v>
      </c>
      <c r="J176" s="116">
        <f t="shared" si="49"/>
        <v>172.74222041999997</v>
      </c>
    </row>
    <row r="177" spans="1:10" ht="24">
      <c r="A177" s="49">
        <v>42075</v>
      </c>
      <c r="B177" s="12">
        <v>104063</v>
      </c>
      <c r="C177" s="10" t="s">
        <v>82</v>
      </c>
      <c r="D177" s="26" t="s">
        <v>527</v>
      </c>
      <c r="E177" s="37" t="s">
        <v>129</v>
      </c>
      <c r="F177" s="14">
        <v>1</v>
      </c>
      <c r="G177" s="37" t="s">
        <v>528</v>
      </c>
      <c r="H177" s="114">
        <f t="shared" si="47"/>
        <v>57.712500000000006</v>
      </c>
      <c r="I177" s="115">
        <f t="shared" si="48"/>
        <v>57.712500000000006</v>
      </c>
      <c r="J177" s="116">
        <f t="shared" si="49"/>
        <v>70.680498749999998</v>
      </c>
    </row>
    <row r="178" spans="1:10" ht="36">
      <c r="A178" s="49">
        <v>42441</v>
      </c>
      <c r="B178" s="12">
        <v>89746</v>
      </c>
      <c r="C178" s="10" t="s">
        <v>82</v>
      </c>
      <c r="D178" s="26" t="s">
        <v>529</v>
      </c>
      <c r="E178" s="37" t="s">
        <v>129</v>
      </c>
      <c r="F178" s="14">
        <v>5</v>
      </c>
      <c r="G178" s="37" t="s">
        <v>530</v>
      </c>
      <c r="H178" s="114">
        <f t="shared" si="47"/>
        <v>24.615000000000002</v>
      </c>
      <c r="I178" s="115">
        <f t="shared" si="48"/>
        <v>123.07500000000002</v>
      </c>
      <c r="J178" s="116">
        <f t="shared" si="49"/>
        <v>150.7299525</v>
      </c>
    </row>
    <row r="179" spans="1:10" ht="36">
      <c r="A179" s="49">
        <v>42806</v>
      </c>
      <c r="B179" s="12">
        <v>89739</v>
      </c>
      <c r="C179" s="10" t="s">
        <v>82</v>
      </c>
      <c r="D179" s="26" t="s">
        <v>531</v>
      </c>
      <c r="E179" s="37" t="s">
        <v>129</v>
      </c>
      <c r="F179" s="14">
        <v>5</v>
      </c>
      <c r="G179" s="37" t="s">
        <v>532</v>
      </c>
      <c r="H179" s="114">
        <f t="shared" si="47"/>
        <v>20.5425</v>
      </c>
      <c r="I179" s="115">
        <f t="shared" si="48"/>
        <v>102.71250000000001</v>
      </c>
      <c r="J179" s="116">
        <f t="shared" si="49"/>
        <v>125.79199874999999</v>
      </c>
    </row>
    <row r="180" spans="1:10" ht="36">
      <c r="A180" s="49">
        <v>43171</v>
      </c>
      <c r="B180" s="12">
        <v>89732</v>
      </c>
      <c r="C180" s="10" t="s">
        <v>82</v>
      </c>
      <c r="D180" s="26" t="s">
        <v>533</v>
      </c>
      <c r="E180" s="37" t="s">
        <v>129</v>
      </c>
      <c r="F180" s="14">
        <v>9</v>
      </c>
      <c r="G180" s="37" t="s">
        <v>534</v>
      </c>
      <c r="H180" s="114">
        <f t="shared" si="47"/>
        <v>13.98</v>
      </c>
      <c r="I180" s="115">
        <f t="shared" si="48"/>
        <v>125.82000000000001</v>
      </c>
      <c r="J180" s="116">
        <f t="shared" si="49"/>
        <v>154.09175400000001</v>
      </c>
    </row>
    <row r="181" spans="1:10" ht="36">
      <c r="A181" s="49">
        <v>43536</v>
      </c>
      <c r="B181" s="12">
        <v>89726</v>
      </c>
      <c r="C181" s="10" t="s">
        <v>82</v>
      </c>
      <c r="D181" s="26" t="s">
        <v>535</v>
      </c>
      <c r="E181" s="37" t="s">
        <v>129</v>
      </c>
      <c r="F181" s="14">
        <v>7</v>
      </c>
      <c r="G181" s="37" t="s">
        <v>536</v>
      </c>
      <c r="H181" s="114">
        <f t="shared" si="47"/>
        <v>10.02</v>
      </c>
      <c r="I181" s="115">
        <f t="shared" si="48"/>
        <v>70.14</v>
      </c>
      <c r="J181" s="116">
        <f t="shared" si="49"/>
        <v>85.900458</v>
      </c>
    </row>
    <row r="182" spans="1:10" ht="36">
      <c r="A182" s="49">
        <v>43902</v>
      </c>
      <c r="B182" s="12">
        <v>89748</v>
      </c>
      <c r="C182" s="10" t="s">
        <v>82</v>
      </c>
      <c r="D182" s="26" t="s">
        <v>537</v>
      </c>
      <c r="E182" s="37" t="s">
        <v>129</v>
      </c>
      <c r="F182" s="14">
        <v>1</v>
      </c>
      <c r="G182" s="37" t="s">
        <v>538</v>
      </c>
      <c r="H182" s="114">
        <f t="shared" si="47"/>
        <v>36.202500000000001</v>
      </c>
      <c r="I182" s="115">
        <f t="shared" si="48"/>
        <v>36.202500000000001</v>
      </c>
      <c r="J182" s="116">
        <f t="shared" si="49"/>
        <v>44.337201749999998</v>
      </c>
    </row>
    <row r="183" spans="1:10" ht="36">
      <c r="A183" s="49">
        <v>44267</v>
      </c>
      <c r="B183" s="12">
        <v>89744</v>
      </c>
      <c r="C183" s="10" t="s">
        <v>82</v>
      </c>
      <c r="D183" s="26" t="s">
        <v>539</v>
      </c>
      <c r="E183" s="37" t="s">
        <v>129</v>
      </c>
      <c r="F183" s="14">
        <v>6</v>
      </c>
      <c r="G183" s="37" t="s">
        <v>540</v>
      </c>
      <c r="H183" s="114">
        <f t="shared" si="47"/>
        <v>23.932500000000001</v>
      </c>
      <c r="I183" s="115">
        <f t="shared" si="48"/>
        <v>143.595</v>
      </c>
      <c r="J183" s="116">
        <f t="shared" si="49"/>
        <v>175.86079649999999</v>
      </c>
    </row>
    <row r="184" spans="1:10" ht="36">
      <c r="A184" s="50">
        <v>44632</v>
      </c>
      <c r="B184" s="16">
        <v>89731</v>
      </c>
      <c r="C184" s="9" t="s">
        <v>82</v>
      </c>
      <c r="D184" s="27" t="s">
        <v>541</v>
      </c>
      <c r="E184" s="36" t="s">
        <v>129</v>
      </c>
      <c r="F184" s="17">
        <v>1</v>
      </c>
      <c r="G184" s="36" t="s">
        <v>542</v>
      </c>
      <c r="H184" s="114">
        <f t="shared" si="47"/>
        <v>13.387500000000001</v>
      </c>
      <c r="I184" s="115">
        <f t="shared" si="48"/>
        <v>13.387500000000001</v>
      </c>
      <c r="J184" s="116">
        <f t="shared" si="49"/>
        <v>16.395671249999999</v>
      </c>
    </row>
    <row r="185" spans="1:10" ht="36">
      <c r="A185" s="49">
        <v>44997</v>
      </c>
      <c r="B185" s="12">
        <v>89728</v>
      </c>
      <c r="C185" s="10" t="s">
        <v>82</v>
      </c>
      <c r="D185" s="26" t="s">
        <v>543</v>
      </c>
      <c r="E185" s="37" t="s">
        <v>129</v>
      </c>
      <c r="F185" s="14">
        <v>11</v>
      </c>
      <c r="G185" s="37" t="s">
        <v>544</v>
      </c>
      <c r="H185" s="114">
        <f t="shared" si="47"/>
        <v>12.217499999999999</v>
      </c>
      <c r="I185" s="115">
        <f t="shared" si="48"/>
        <v>134.39249999999998</v>
      </c>
      <c r="J185" s="116">
        <f t="shared" si="49"/>
        <v>164.59049474999998</v>
      </c>
    </row>
    <row r="186" spans="1:10" ht="36">
      <c r="A186" s="49">
        <v>45363</v>
      </c>
      <c r="B186" s="12">
        <v>89724</v>
      </c>
      <c r="C186" s="10" t="s">
        <v>82</v>
      </c>
      <c r="D186" s="26" t="s">
        <v>545</v>
      </c>
      <c r="E186" s="37" t="s">
        <v>129</v>
      </c>
      <c r="F186" s="14">
        <v>13</v>
      </c>
      <c r="G186" s="37" t="s">
        <v>546</v>
      </c>
      <c r="H186" s="114">
        <f t="shared" si="47"/>
        <v>9.8324999999999996</v>
      </c>
      <c r="I186" s="115">
        <f t="shared" si="48"/>
        <v>127.82249999999999</v>
      </c>
      <c r="J186" s="116">
        <f t="shared" si="49"/>
        <v>156.54421574999998</v>
      </c>
    </row>
    <row r="187" spans="1:10" ht="36">
      <c r="A187" s="49">
        <v>45728</v>
      </c>
      <c r="B187" s="12">
        <v>104345</v>
      </c>
      <c r="C187" s="10" t="s">
        <v>82</v>
      </c>
      <c r="D187" s="26" t="s">
        <v>547</v>
      </c>
      <c r="E187" s="37" t="s">
        <v>129</v>
      </c>
      <c r="F187" s="14">
        <v>9</v>
      </c>
      <c r="G187" s="37" t="s">
        <v>548</v>
      </c>
      <c r="H187" s="114">
        <f t="shared" si="47"/>
        <v>36.644999999999996</v>
      </c>
      <c r="I187" s="115">
        <f t="shared" si="48"/>
        <v>329.80499999999995</v>
      </c>
      <c r="J187" s="116">
        <f t="shared" si="49"/>
        <v>403.91218349999991</v>
      </c>
    </row>
    <row r="188" spans="1:10" ht="36">
      <c r="A188" s="49">
        <v>46093</v>
      </c>
      <c r="B188" s="12">
        <v>89797</v>
      </c>
      <c r="C188" s="10" t="s">
        <v>82</v>
      </c>
      <c r="D188" s="26" t="s">
        <v>549</v>
      </c>
      <c r="E188" s="37" t="s">
        <v>129</v>
      </c>
      <c r="F188" s="14">
        <v>4</v>
      </c>
      <c r="G188" s="37" t="s">
        <v>550</v>
      </c>
      <c r="H188" s="114">
        <f t="shared" si="47"/>
        <v>43.642499999999998</v>
      </c>
      <c r="I188" s="115">
        <f t="shared" si="48"/>
        <v>174.57</v>
      </c>
      <c r="J188" s="116">
        <f t="shared" si="49"/>
        <v>213.79587899999999</v>
      </c>
    </row>
    <row r="189" spans="1:10" ht="36">
      <c r="A189" s="49">
        <v>46458</v>
      </c>
      <c r="B189" s="12">
        <v>89785</v>
      </c>
      <c r="C189" s="10" t="s">
        <v>82</v>
      </c>
      <c r="D189" s="26" t="s">
        <v>551</v>
      </c>
      <c r="E189" s="37" t="s">
        <v>129</v>
      </c>
      <c r="F189" s="14">
        <v>1</v>
      </c>
      <c r="G189" s="37" t="s">
        <v>552</v>
      </c>
      <c r="H189" s="114">
        <f t="shared" si="47"/>
        <v>23.182500000000001</v>
      </c>
      <c r="I189" s="115">
        <f t="shared" si="48"/>
        <v>23.182500000000001</v>
      </c>
      <c r="J189" s="116">
        <f t="shared" si="49"/>
        <v>28.391607749999999</v>
      </c>
    </row>
    <row r="190" spans="1:10" ht="36">
      <c r="A190" s="49">
        <v>46824</v>
      </c>
      <c r="B190" s="12">
        <v>89783</v>
      </c>
      <c r="C190" s="10" t="s">
        <v>82</v>
      </c>
      <c r="D190" s="26" t="s">
        <v>553</v>
      </c>
      <c r="E190" s="37" t="s">
        <v>129</v>
      </c>
      <c r="F190" s="14">
        <v>1</v>
      </c>
      <c r="G190" s="37" t="s">
        <v>554</v>
      </c>
      <c r="H190" s="114">
        <f t="shared" si="47"/>
        <v>14.129999999999999</v>
      </c>
      <c r="I190" s="115">
        <f t="shared" si="48"/>
        <v>14.129999999999999</v>
      </c>
      <c r="J190" s="116">
        <f t="shared" si="49"/>
        <v>17.305010999999997</v>
      </c>
    </row>
    <row r="191" spans="1:10" ht="36">
      <c r="A191" s="49">
        <v>47189</v>
      </c>
      <c r="B191" s="12">
        <v>89778</v>
      </c>
      <c r="C191" s="10" t="s">
        <v>82</v>
      </c>
      <c r="D191" s="26" t="s">
        <v>555</v>
      </c>
      <c r="E191" s="37" t="s">
        <v>129</v>
      </c>
      <c r="F191" s="14">
        <v>34</v>
      </c>
      <c r="G191" s="37" t="s">
        <v>556</v>
      </c>
      <c r="H191" s="114">
        <f t="shared" si="47"/>
        <v>15.765000000000001</v>
      </c>
      <c r="I191" s="115">
        <f t="shared" si="48"/>
        <v>536.01</v>
      </c>
      <c r="J191" s="116">
        <f t="shared" si="49"/>
        <v>656.45144699999992</v>
      </c>
    </row>
    <row r="192" spans="1:10" ht="36">
      <c r="A192" s="49">
        <v>11029</v>
      </c>
      <c r="B192" s="12">
        <v>89774</v>
      </c>
      <c r="C192" s="10" t="s">
        <v>82</v>
      </c>
      <c r="D192" s="26" t="s">
        <v>557</v>
      </c>
      <c r="E192" s="37" t="s">
        <v>129</v>
      </c>
      <c r="F192" s="14">
        <v>8</v>
      </c>
      <c r="G192" s="37" t="s">
        <v>558</v>
      </c>
      <c r="H192" s="114">
        <f t="shared" si="47"/>
        <v>13.754999999999999</v>
      </c>
      <c r="I192" s="115">
        <f t="shared" si="48"/>
        <v>110.03999999999999</v>
      </c>
      <c r="J192" s="116">
        <f t="shared" si="49"/>
        <v>134.76598799999999</v>
      </c>
    </row>
    <row r="193" spans="1:10" ht="36">
      <c r="A193" s="49">
        <v>11394</v>
      </c>
      <c r="B193" s="12">
        <v>89753</v>
      </c>
      <c r="C193" s="10" t="s">
        <v>82</v>
      </c>
      <c r="D193" s="26" t="s">
        <v>559</v>
      </c>
      <c r="E193" s="37" t="s">
        <v>129</v>
      </c>
      <c r="F193" s="14">
        <v>27</v>
      </c>
      <c r="G193" s="37" t="s">
        <v>560</v>
      </c>
      <c r="H193" s="114">
        <f t="shared" si="47"/>
        <v>8.6325000000000003</v>
      </c>
      <c r="I193" s="115">
        <f t="shared" si="48"/>
        <v>233.07750000000001</v>
      </c>
      <c r="J193" s="116">
        <f t="shared" si="49"/>
        <v>285.45001424999998</v>
      </c>
    </row>
    <row r="194" spans="1:10" ht="36">
      <c r="A194" s="50">
        <v>11760</v>
      </c>
      <c r="B194" s="16">
        <v>89752</v>
      </c>
      <c r="C194" s="9" t="s">
        <v>82</v>
      </c>
      <c r="D194" s="27" t="s">
        <v>561</v>
      </c>
      <c r="E194" s="36" t="s">
        <v>129</v>
      </c>
      <c r="F194" s="17">
        <v>20</v>
      </c>
      <c r="G194" s="36" t="s">
        <v>562</v>
      </c>
      <c r="H194" s="114">
        <f t="shared" si="47"/>
        <v>7.1625000000000005</v>
      </c>
      <c r="I194" s="115">
        <f t="shared" si="48"/>
        <v>143.25</v>
      </c>
      <c r="J194" s="116">
        <f t="shared" si="49"/>
        <v>175.43827499999998</v>
      </c>
    </row>
    <row r="195" spans="1:10" ht="24">
      <c r="A195" s="49">
        <v>12125</v>
      </c>
      <c r="B195" s="12">
        <v>89549</v>
      </c>
      <c r="C195" s="10" t="s">
        <v>82</v>
      </c>
      <c r="D195" s="26" t="s">
        <v>563</v>
      </c>
      <c r="E195" s="37" t="s">
        <v>129</v>
      </c>
      <c r="F195" s="14">
        <v>1</v>
      </c>
      <c r="G195" s="37" t="s">
        <v>564</v>
      </c>
      <c r="H195" s="114">
        <f t="shared" si="47"/>
        <v>15.3675</v>
      </c>
      <c r="I195" s="115">
        <f t="shared" si="48"/>
        <v>15.3675</v>
      </c>
      <c r="J195" s="116">
        <f t="shared" si="49"/>
        <v>18.820577249999999</v>
      </c>
    </row>
    <row r="196" spans="1:10" ht="36">
      <c r="A196" s="49">
        <v>12490</v>
      </c>
      <c r="B196" s="12">
        <v>89796</v>
      </c>
      <c r="C196" s="10" t="s">
        <v>82</v>
      </c>
      <c r="D196" s="26" t="s">
        <v>565</v>
      </c>
      <c r="E196" s="37" t="s">
        <v>129</v>
      </c>
      <c r="F196" s="14">
        <v>1</v>
      </c>
      <c r="G196" s="37" t="s">
        <v>566</v>
      </c>
      <c r="H196" s="114">
        <f t="shared" si="47"/>
        <v>37.08</v>
      </c>
      <c r="I196" s="115">
        <f t="shared" si="48"/>
        <v>37.08</v>
      </c>
      <c r="J196" s="116">
        <f t="shared" si="49"/>
        <v>45.411875999999992</v>
      </c>
    </row>
    <row r="197" spans="1:10" ht="36">
      <c r="A197" s="49">
        <v>12855</v>
      </c>
      <c r="B197" s="12">
        <v>104344</v>
      </c>
      <c r="C197" s="10" t="s">
        <v>82</v>
      </c>
      <c r="D197" s="26" t="s">
        <v>567</v>
      </c>
      <c r="E197" s="37" t="s">
        <v>129</v>
      </c>
      <c r="F197" s="14">
        <v>1</v>
      </c>
      <c r="G197" s="37" t="s">
        <v>568</v>
      </c>
      <c r="H197" s="114">
        <f t="shared" si="47"/>
        <v>34.950000000000003</v>
      </c>
      <c r="I197" s="115">
        <f t="shared" si="48"/>
        <v>34.950000000000003</v>
      </c>
      <c r="J197" s="116">
        <f t="shared" si="49"/>
        <v>42.803265000000003</v>
      </c>
    </row>
    <row r="198" spans="1:10" ht="24">
      <c r="A198" s="49">
        <v>13221</v>
      </c>
      <c r="B198" s="12">
        <v>104166</v>
      </c>
      <c r="C198" s="10" t="s">
        <v>82</v>
      </c>
      <c r="D198" s="26" t="s">
        <v>569</v>
      </c>
      <c r="E198" s="37" t="s">
        <v>164</v>
      </c>
      <c r="F198" s="14">
        <v>16.559999999999999</v>
      </c>
      <c r="G198" s="37" t="s">
        <v>570</v>
      </c>
      <c r="H198" s="114">
        <f t="shared" si="47"/>
        <v>63.585000000000001</v>
      </c>
      <c r="I198" s="115">
        <f t="shared" si="48"/>
        <v>1052.9675999999999</v>
      </c>
      <c r="J198" s="116">
        <f t="shared" si="49"/>
        <v>1289.5694197199998</v>
      </c>
    </row>
    <row r="199" spans="1:10" ht="24">
      <c r="A199" s="49">
        <v>13586</v>
      </c>
      <c r="B199" s="12">
        <v>89512</v>
      </c>
      <c r="C199" s="10" t="s">
        <v>82</v>
      </c>
      <c r="D199" s="26" t="s">
        <v>571</v>
      </c>
      <c r="E199" s="37" t="s">
        <v>164</v>
      </c>
      <c r="F199" s="14">
        <v>66.239999999999995</v>
      </c>
      <c r="G199" s="37" t="s">
        <v>572</v>
      </c>
      <c r="H199" s="114">
        <f t="shared" si="47"/>
        <v>45.052500000000002</v>
      </c>
      <c r="I199" s="115">
        <f t="shared" si="48"/>
        <v>2984.2775999999999</v>
      </c>
      <c r="J199" s="116">
        <f t="shared" si="49"/>
        <v>3654.8447767199996</v>
      </c>
    </row>
    <row r="200" spans="1:10" ht="24">
      <c r="A200" s="49">
        <v>13951</v>
      </c>
      <c r="B200" s="12">
        <v>89511</v>
      </c>
      <c r="C200" s="10" t="s">
        <v>82</v>
      </c>
      <c r="D200" s="26" t="s">
        <v>573</v>
      </c>
      <c r="E200" s="37" t="s">
        <v>164</v>
      </c>
      <c r="F200" s="14">
        <v>8.6199999999999992</v>
      </c>
      <c r="G200" s="37" t="s">
        <v>574</v>
      </c>
      <c r="H200" s="114">
        <f t="shared" si="47"/>
        <v>35.234999999999999</v>
      </c>
      <c r="I200" s="115">
        <f t="shared" si="48"/>
        <v>303.72569999999996</v>
      </c>
      <c r="J200" s="116">
        <f t="shared" si="49"/>
        <v>371.9728647899999</v>
      </c>
    </row>
    <row r="201" spans="1:10" ht="24">
      <c r="A201" s="49">
        <v>14316</v>
      </c>
      <c r="B201" s="12">
        <v>104316</v>
      </c>
      <c r="C201" s="10" t="s">
        <v>82</v>
      </c>
      <c r="D201" s="26" t="s">
        <v>575</v>
      </c>
      <c r="E201" s="37" t="s">
        <v>164</v>
      </c>
      <c r="F201" s="14">
        <v>48.3</v>
      </c>
      <c r="G201" s="37" t="s">
        <v>576</v>
      </c>
      <c r="H201" s="114">
        <f t="shared" si="47"/>
        <v>22.4025</v>
      </c>
      <c r="I201" s="115">
        <f t="shared" si="48"/>
        <v>1082.0407499999999</v>
      </c>
      <c r="J201" s="116">
        <f t="shared" si="49"/>
        <v>1325.1753065249998</v>
      </c>
    </row>
    <row r="202" spans="1:10" ht="24">
      <c r="A202" s="49">
        <v>14682</v>
      </c>
      <c r="B202" s="12">
        <v>104168</v>
      </c>
      <c r="C202" s="10" t="s">
        <v>82</v>
      </c>
      <c r="D202" s="26" t="s">
        <v>577</v>
      </c>
      <c r="E202" s="37" t="s">
        <v>129</v>
      </c>
      <c r="F202" s="14">
        <v>1</v>
      </c>
      <c r="G202" s="37" t="s">
        <v>578</v>
      </c>
      <c r="H202" s="114">
        <f t="shared" si="47"/>
        <v>96.210000000000008</v>
      </c>
      <c r="I202" s="115">
        <f t="shared" si="48"/>
        <v>96.210000000000008</v>
      </c>
      <c r="J202" s="116">
        <f t="shared" si="49"/>
        <v>117.82838700000001</v>
      </c>
    </row>
    <row r="203" spans="1:10" ht="24">
      <c r="A203" s="49">
        <v>15047</v>
      </c>
      <c r="B203" s="12">
        <v>89531</v>
      </c>
      <c r="C203" s="10" t="s">
        <v>82</v>
      </c>
      <c r="D203" s="26" t="s">
        <v>579</v>
      </c>
      <c r="E203" s="37" t="s">
        <v>129</v>
      </c>
      <c r="F203" s="14">
        <v>8</v>
      </c>
      <c r="G203" s="37" t="s">
        <v>580</v>
      </c>
      <c r="H203" s="114">
        <f t="shared" si="47"/>
        <v>31.252500000000001</v>
      </c>
      <c r="I203" s="115">
        <f t="shared" si="48"/>
        <v>250.02</v>
      </c>
      <c r="J203" s="116">
        <f t="shared" si="49"/>
        <v>306.19949400000002</v>
      </c>
    </row>
    <row r="204" spans="1:10" ht="24">
      <c r="A204" s="49">
        <v>15412</v>
      </c>
      <c r="B204" s="12">
        <v>89524</v>
      </c>
      <c r="C204" s="10" t="s">
        <v>82</v>
      </c>
      <c r="D204" s="26" t="s">
        <v>581</v>
      </c>
      <c r="E204" s="37" t="s">
        <v>129</v>
      </c>
      <c r="F204" s="14">
        <v>4</v>
      </c>
      <c r="G204" s="37" t="s">
        <v>582</v>
      </c>
      <c r="H204" s="114">
        <f t="shared" si="47"/>
        <v>24.765000000000001</v>
      </c>
      <c r="I204" s="115">
        <f t="shared" si="48"/>
        <v>99.06</v>
      </c>
      <c r="J204" s="116">
        <f t="shared" si="49"/>
        <v>121.318782</v>
      </c>
    </row>
    <row r="205" spans="1:10" ht="24">
      <c r="A205" s="49">
        <v>15777</v>
      </c>
      <c r="B205" s="12">
        <v>95694</v>
      </c>
      <c r="C205" s="10" t="s">
        <v>82</v>
      </c>
      <c r="D205" s="26" t="s">
        <v>583</v>
      </c>
      <c r="E205" s="37" t="s">
        <v>129</v>
      </c>
      <c r="F205" s="14">
        <v>13</v>
      </c>
      <c r="G205" s="37" t="s">
        <v>584</v>
      </c>
      <c r="H205" s="114">
        <f t="shared" si="47"/>
        <v>43.545000000000002</v>
      </c>
      <c r="I205" s="115">
        <f t="shared" si="48"/>
        <v>566.08500000000004</v>
      </c>
      <c r="J205" s="116">
        <f t="shared" si="49"/>
        <v>693.28429949999997</v>
      </c>
    </row>
    <row r="206" spans="1:10" ht="24">
      <c r="A206" s="49">
        <v>16143</v>
      </c>
      <c r="B206" s="12">
        <v>89522</v>
      </c>
      <c r="C206" s="10" t="s">
        <v>82</v>
      </c>
      <c r="D206" s="26" t="s">
        <v>585</v>
      </c>
      <c r="E206" s="37" t="s">
        <v>129</v>
      </c>
      <c r="F206" s="14">
        <v>1</v>
      </c>
      <c r="G206" s="37" t="s">
        <v>586</v>
      </c>
      <c r="H206" s="114">
        <f t="shared" si="47"/>
        <v>24.39</v>
      </c>
      <c r="I206" s="115">
        <f t="shared" si="48"/>
        <v>24.39</v>
      </c>
      <c r="J206" s="116">
        <f t="shared" si="49"/>
        <v>29.870432999999998</v>
      </c>
    </row>
    <row r="207" spans="1:10" ht="24">
      <c r="A207" s="50">
        <v>16508</v>
      </c>
      <c r="B207" s="16">
        <v>89569</v>
      </c>
      <c r="C207" s="9" t="s">
        <v>82</v>
      </c>
      <c r="D207" s="27" t="s">
        <v>587</v>
      </c>
      <c r="E207" s="36" t="s">
        <v>129</v>
      </c>
      <c r="F207" s="17">
        <v>4</v>
      </c>
      <c r="G207" s="36" t="s">
        <v>588</v>
      </c>
      <c r="H207" s="114">
        <f t="shared" si="47"/>
        <v>75.502499999999998</v>
      </c>
      <c r="I207" s="115">
        <f t="shared" si="48"/>
        <v>302.01</v>
      </c>
      <c r="J207" s="116">
        <f t="shared" si="49"/>
        <v>369.87164699999994</v>
      </c>
    </row>
    <row r="208" spans="1:10" ht="24">
      <c r="A208" s="49">
        <v>16873</v>
      </c>
      <c r="B208" s="12">
        <v>89798</v>
      </c>
      <c r="C208" s="10" t="s">
        <v>82</v>
      </c>
      <c r="D208" s="26" t="s">
        <v>589</v>
      </c>
      <c r="E208" s="37" t="s">
        <v>164</v>
      </c>
      <c r="F208" s="14">
        <v>60.95</v>
      </c>
      <c r="G208" s="37" t="s">
        <v>590</v>
      </c>
      <c r="H208" s="114">
        <f t="shared" si="47"/>
        <v>11.49</v>
      </c>
      <c r="I208" s="115">
        <f t="shared" si="48"/>
        <v>700.31550000000004</v>
      </c>
      <c r="J208" s="116">
        <f t="shared" si="49"/>
        <v>857.67639284999996</v>
      </c>
    </row>
    <row r="209" spans="1:10" ht="36">
      <c r="A209" s="49">
        <v>17238</v>
      </c>
      <c r="B209" s="12">
        <v>89801</v>
      </c>
      <c r="C209" s="10" t="s">
        <v>82</v>
      </c>
      <c r="D209" s="26" t="s">
        <v>591</v>
      </c>
      <c r="E209" s="37" t="s">
        <v>129</v>
      </c>
      <c r="F209" s="14">
        <v>13</v>
      </c>
      <c r="G209" s="37" t="s">
        <v>592</v>
      </c>
      <c r="H209" s="114">
        <f t="shared" si="47"/>
        <v>7.9125000000000005</v>
      </c>
      <c r="I209" s="115">
        <f t="shared" si="48"/>
        <v>102.86250000000001</v>
      </c>
      <c r="J209" s="116">
        <f t="shared" si="49"/>
        <v>125.97570375000001</v>
      </c>
    </row>
    <row r="210" spans="1:10" ht="36">
      <c r="A210" s="49">
        <v>17604</v>
      </c>
      <c r="B210" s="12">
        <v>89802</v>
      </c>
      <c r="C210" s="10" t="s">
        <v>82</v>
      </c>
      <c r="D210" s="26" t="s">
        <v>593</v>
      </c>
      <c r="E210" s="37" t="s">
        <v>129</v>
      </c>
      <c r="F210" s="14">
        <v>12</v>
      </c>
      <c r="G210" s="37" t="s">
        <v>594</v>
      </c>
      <c r="H210" s="114">
        <f t="shared" si="47"/>
        <v>8.504999999999999</v>
      </c>
      <c r="I210" s="115">
        <f t="shared" si="48"/>
        <v>102.05999999999999</v>
      </c>
      <c r="J210" s="116">
        <f t="shared" si="49"/>
        <v>124.99288199999998</v>
      </c>
    </row>
    <row r="211" spans="1:10" ht="36">
      <c r="A211" s="49">
        <v>17969</v>
      </c>
      <c r="B211" s="12">
        <v>89827</v>
      </c>
      <c r="C211" s="10" t="s">
        <v>82</v>
      </c>
      <c r="D211" s="26" t="s">
        <v>595</v>
      </c>
      <c r="E211" s="37" t="s">
        <v>129</v>
      </c>
      <c r="F211" s="14">
        <v>5</v>
      </c>
      <c r="G211" s="37" t="s">
        <v>596</v>
      </c>
      <c r="H211" s="114">
        <f t="shared" si="47"/>
        <v>15.877500000000001</v>
      </c>
      <c r="I211" s="115">
        <f t="shared" si="48"/>
        <v>79.387500000000003</v>
      </c>
      <c r="J211" s="116">
        <f t="shared" si="49"/>
        <v>97.225871249999997</v>
      </c>
    </row>
    <row r="212" spans="1:10" ht="36">
      <c r="A212" s="49">
        <v>18334</v>
      </c>
      <c r="B212" s="12">
        <v>104350</v>
      </c>
      <c r="C212" s="10" t="s">
        <v>82</v>
      </c>
      <c r="D212" s="26" t="s">
        <v>597</v>
      </c>
      <c r="E212" s="37" t="s">
        <v>129</v>
      </c>
      <c r="F212" s="14">
        <v>1</v>
      </c>
      <c r="G212" s="37" t="s">
        <v>598</v>
      </c>
      <c r="H212" s="114">
        <f t="shared" si="47"/>
        <v>25.005000000000003</v>
      </c>
      <c r="I212" s="115">
        <f t="shared" si="48"/>
        <v>25.005000000000003</v>
      </c>
      <c r="J212" s="116">
        <f t="shared" si="49"/>
        <v>30.623623500000001</v>
      </c>
    </row>
    <row r="213" spans="1:10" ht="36">
      <c r="A213" s="49">
        <v>18699</v>
      </c>
      <c r="B213" s="12">
        <v>104348</v>
      </c>
      <c r="C213" s="10" t="s">
        <v>82</v>
      </c>
      <c r="D213" s="26" t="s">
        <v>599</v>
      </c>
      <c r="E213" s="37" t="s">
        <v>129</v>
      </c>
      <c r="F213" s="14">
        <v>10</v>
      </c>
      <c r="G213" s="37" t="s">
        <v>600</v>
      </c>
      <c r="H213" s="114">
        <f t="shared" si="47"/>
        <v>9.0824999999999996</v>
      </c>
      <c r="I213" s="115">
        <f t="shared" si="48"/>
        <v>90.824999999999989</v>
      </c>
      <c r="J213" s="116">
        <f t="shared" si="49"/>
        <v>111.23337749999997</v>
      </c>
    </row>
    <row r="214" spans="1:10" ht="36">
      <c r="A214" s="49">
        <v>19065</v>
      </c>
      <c r="B214" s="12">
        <v>89825</v>
      </c>
      <c r="C214" s="10" t="s">
        <v>82</v>
      </c>
      <c r="D214" s="26" t="s">
        <v>601</v>
      </c>
      <c r="E214" s="37" t="s">
        <v>129</v>
      </c>
      <c r="F214" s="14">
        <v>6</v>
      </c>
      <c r="G214" s="37" t="s">
        <v>602</v>
      </c>
      <c r="H214" s="114">
        <f t="shared" si="47"/>
        <v>13.9575</v>
      </c>
      <c r="I214" s="115">
        <f t="shared" si="48"/>
        <v>83.745000000000005</v>
      </c>
      <c r="J214" s="116">
        <f t="shared" si="49"/>
        <v>102.5625015</v>
      </c>
    </row>
    <row r="215" spans="1:10" ht="24">
      <c r="A215" s="49">
        <v>19430</v>
      </c>
      <c r="B215" s="38" t="s">
        <v>980</v>
      </c>
      <c r="C215" s="10" t="s">
        <v>90</v>
      </c>
      <c r="D215" s="26" t="s">
        <v>603</v>
      </c>
      <c r="E215" s="37" t="s">
        <v>129</v>
      </c>
      <c r="F215" s="14">
        <v>4</v>
      </c>
      <c r="G215" s="37" t="s">
        <v>604</v>
      </c>
      <c r="H215" s="114">
        <f t="shared" si="47"/>
        <v>30.697499999999998</v>
      </c>
      <c r="I215" s="115">
        <f t="shared" si="48"/>
        <v>122.78999999999999</v>
      </c>
      <c r="J215" s="116">
        <f t="shared" si="49"/>
        <v>150.38091299999996</v>
      </c>
    </row>
    <row r="216" spans="1:10" ht="24">
      <c r="A216" s="49">
        <v>19795</v>
      </c>
      <c r="B216" s="12">
        <v>97953</v>
      </c>
      <c r="C216" s="10" t="s">
        <v>82</v>
      </c>
      <c r="D216" s="26" t="s">
        <v>605</v>
      </c>
      <c r="E216" s="37" t="s">
        <v>129</v>
      </c>
      <c r="F216" s="14">
        <v>5</v>
      </c>
      <c r="G216" s="37" t="s">
        <v>606</v>
      </c>
      <c r="H216" s="114">
        <f t="shared" si="47"/>
        <v>1226.7525000000001</v>
      </c>
      <c r="I216" s="115">
        <f t="shared" si="48"/>
        <v>6133.7625000000007</v>
      </c>
      <c r="J216" s="116">
        <f t="shared" si="49"/>
        <v>7512.0189337500005</v>
      </c>
    </row>
    <row r="217" spans="1:10" ht="24">
      <c r="A217" s="49">
        <v>20160</v>
      </c>
      <c r="B217" s="12">
        <v>103979</v>
      </c>
      <c r="C217" s="10" t="s">
        <v>82</v>
      </c>
      <c r="D217" s="26" t="s">
        <v>607</v>
      </c>
      <c r="E217" s="37" t="s">
        <v>164</v>
      </c>
      <c r="F217" s="14">
        <v>43.7</v>
      </c>
      <c r="G217" s="37" t="s">
        <v>608</v>
      </c>
      <c r="H217" s="114">
        <f t="shared" si="47"/>
        <v>27.847500000000004</v>
      </c>
      <c r="I217" s="115">
        <f t="shared" si="48"/>
        <v>1216.9357500000003</v>
      </c>
      <c r="J217" s="116">
        <f t="shared" si="49"/>
        <v>1490.3812130250003</v>
      </c>
    </row>
    <row r="218" spans="1:10" ht="24">
      <c r="A218" s="49">
        <v>20526</v>
      </c>
      <c r="B218" s="12">
        <v>89357</v>
      </c>
      <c r="C218" s="10" t="s">
        <v>82</v>
      </c>
      <c r="D218" s="26" t="s">
        <v>609</v>
      </c>
      <c r="E218" s="37" t="s">
        <v>164</v>
      </c>
      <c r="F218" s="14">
        <v>40.479999999999997</v>
      </c>
      <c r="G218" s="37" t="s">
        <v>610</v>
      </c>
      <c r="H218" s="114">
        <f t="shared" si="47"/>
        <v>32.032499999999999</v>
      </c>
      <c r="I218" s="115">
        <f t="shared" si="48"/>
        <v>1296.6755999999998</v>
      </c>
      <c r="J218" s="116">
        <f t="shared" si="49"/>
        <v>1588.0386073199995</v>
      </c>
    </row>
    <row r="219" spans="1:10" ht="24">
      <c r="A219" s="49">
        <v>20891</v>
      </c>
      <c r="B219" s="12">
        <v>89356</v>
      </c>
      <c r="C219" s="10" t="s">
        <v>82</v>
      </c>
      <c r="D219" s="26" t="s">
        <v>611</v>
      </c>
      <c r="E219" s="37" t="s">
        <v>164</v>
      </c>
      <c r="F219" s="14">
        <v>77.510000000000005</v>
      </c>
      <c r="G219" s="37" t="s">
        <v>612</v>
      </c>
      <c r="H219" s="114">
        <f t="shared" si="47"/>
        <v>23.887500000000003</v>
      </c>
      <c r="I219" s="115">
        <f t="shared" si="48"/>
        <v>1851.5201250000002</v>
      </c>
      <c r="J219" s="116">
        <f t="shared" si="49"/>
        <v>2267.5566970875002</v>
      </c>
    </row>
    <row r="220" spans="1:10" ht="24">
      <c r="A220" s="49">
        <v>21256</v>
      </c>
      <c r="B220" s="12">
        <v>90371</v>
      </c>
      <c r="C220" s="10" t="s">
        <v>82</v>
      </c>
      <c r="D220" s="26" t="s">
        <v>613</v>
      </c>
      <c r="E220" s="37" t="s">
        <v>129</v>
      </c>
      <c r="F220" s="14">
        <v>2</v>
      </c>
      <c r="G220" s="37" t="s">
        <v>614</v>
      </c>
      <c r="H220" s="114">
        <f t="shared" si="47"/>
        <v>30.052500000000002</v>
      </c>
      <c r="I220" s="115">
        <f t="shared" si="48"/>
        <v>60.105000000000004</v>
      </c>
      <c r="J220" s="116">
        <f t="shared" si="49"/>
        <v>73.610593499999993</v>
      </c>
    </row>
    <row r="221" spans="1:10" ht="24">
      <c r="A221" s="50">
        <v>21621</v>
      </c>
      <c r="B221" s="16">
        <v>94490</v>
      </c>
      <c r="C221" s="9" t="s">
        <v>82</v>
      </c>
      <c r="D221" s="27" t="s">
        <v>615</v>
      </c>
      <c r="E221" s="36" t="s">
        <v>129</v>
      </c>
      <c r="F221" s="17">
        <v>8</v>
      </c>
      <c r="G221" s="36" t="s">
        <v>616</v>
      </c>
      <c r="H221" s="114">
        <f t="shared" si="47"/>
        <v>44.272500000000001</v>
      </c>
      <c r="I221" s="115">
        <f t="shared" si="48"/>
        <v>354.18</v>
      </c>
      <c r="J221" s="116">
        <f t="shared" si="49"/>
        <v>433.76424599999996</v>
      </c>
    </row>
    <row r="222" spans="1:10" ht="24">
      <c r="A222" s="49">
        <v>21987</v>
      </c>
      <c r="B222" s="12">
        <v>94492</v>
      </c>
      <c r="C222" s="10" t="s">
        <v>82</v>
      </c>
      <c r="D222" s="26" t="s">
        <v>617</v>
      </c>
      <c r="E222" s="37" t="s">
        <v>129</v>
      </c>
      <c r="F222" s="14">
        <v>5</v>
      </c>
      <c r="G222" s="37" t="s">
        <v>618</v>
      </c>
      <c r="H222" s="114">
        <f t="shared" si="47"/>
        <v>61.92</v>
      </c>
      <c r="I222" s="115">
        <f t="shared" si="48"/>
        <v>309.60000000000002</v>
      </c>
      <c r="J222" s="116">
        <f t="shared" si="49"/>
        <v>379.16712000000001</v>
      </c>
    </row>
    <row r="223" spans="1:10" ht="24">
      <c r="A223" s="49">
        <v>22352</v>
      </c>
      <c r="B223" s="12">
        <v>89987</v>
      </c>
      <c r="C223" s="10" t="s">
        <v>82</v>
      </c>
      <c r="D223" s="26" t="s">
        <v>619</v>
      </c>
      <c r="E223" s="37" t="s">
        <v>129</v>
      </c>
      <c r="F223" s="14">
        <v>10</v>
      </c>
      <c r="G223" s="37" t="s">
        <v>620</v>
      </c>
      <c r="H223" s="114">
        <f t="shared" si="47"/>
        <v>56.002499999999998</v>
      </c>
      <c r="I223" s="115">
        <f t="shared" si="48"/>
        <v>560.02499999999998</v>
      </c>
      <c r="J223" s="116">
        <f t="shared" si="49"/>
        <v>685.86261749999994</v>
      </c>
    </row>
    <row r="224" spans="1:10" ht="24">
      <c r="A224" s="49">
        <v>22717</v>
      </c>
      <c r="B224" s="12">
        <v>89368</v>
      </c>
      <c r="C224" s="10" t="s">
        <v>82</v>
      </c>
      <c r="D224" s="26" t="s">
        <v>621</v>
      </c>
      <c r="E224" s="37" t="s">
        <v>129</v>
      </c>
      <c r="F224" s="14">
        <v>14</v>
      </c>
      <c r="G224" s="37" t="s">
        <v>622</v>
      </c>
      <c r="H224" s="114">
        <f t="shared" si="47"/>
        <v>14.2575</v>
      </c>
      <c r="I224" s="115">
        <f t="shared" si="48"/>
        <v>199.60500000000002</v>
      </c>
      <c r="J224" s="116">
        <f t="shared" si="49"/>
        <v>244.4562435</v>
      </c>
    </row>
    <row r="225" spans="1:10" ht="24">
      <c r="A225" s="49">
        <v>23082</v>
      </c>
      <c r="B225" s="12">
        <v>104320</v>
      </c>
      <c r="C225" s="10" t="s">
        <v>82</v>
      </c>
      <c r="D225" s="26" t="s">
        <v>623</v>
      </c>
      <c r="E225" s="37" t="s">
        <v>129</v>
      </c>
      <c r="F225" s="14">
        <v>11</v>
      </c>
      <c r="G225" s="37" t="s">
        <v>624</v>
      </c>
      <c r="H225" s="114">
        <f t="shared" si="47"/>
        <v>10.875</v>
      </c>
      <c r="I225" s="115">
        <f t="shared" si="48"/>
        <v>119.625</v>
      </c>
      <c r="J225" s="116">
        <f t="shared" si="49"/>
        <v>146.50473749999998</v>
      </c>
    </row>
    <row r="226" spans="1:10" ht="24">
      <c r="A226" s="49">
        <v>23448</v>
      </c>
      <c r="B226" s="12">
        <v>103984</v>
      </c>
      <c r="C226" s="10" t="s">
        <v>82</v>
      </c>
      <c r="D226" s="26" t="s">
        <v>625</v>
      </c>
      <c r="E226" s="37" t="s">
        <v>129</v>
      </c>
      <c r="F226" s="14">
        <v>7</v>
      </c>
      <c r="G226" s="37" t="s">
        <v>626</v>
      </c>
      <c r="H226" s="114">
        <f t="shared" si="47"/>
        <v>18.547499999999999</v>
      </c>
      <c r="I226" s="115">
        <f t="shared" si="48"/>
        <v>129.83249999999998</v>
      </c>
      <c r="J226" s="116">
        <f t="shared" si="49"/>
        <v>159.00586274999998</v>
      </c>
    </row>
    <row r="227" spans="1:10" ht="24">
      <c r="A227" s="49">
        <v>23813</v>
      </c>
      <c r="B227" s="12">
        <v>89367</v>
      </c>
      <c r="C227" s="10" t="s">
        <v>82</v>
      </c>
      <c r="D227" s="26" t="s">
        <v>627</v>
      </c>
      <c r="E227" s="37" t="s">
        <v>129</v>
      </c>
      <c r="F227" s="14">
        <v>20</v>
      </c>
      <c r="G227" s="37" t="s">
        <v>628</v>
      </c>
      <c r="H227" s="114">
        <f t="shared" ref="H227:H258" si="50">G227*$L$2</f>
        <v>12.809999999999999</v>
      </c>
      <c r="I227" s="115">
        <f t="shared" ref="I227:I258" si="51">H227*F227</f>
        <v>256.2</v>
      </c>
      <c r="J227" s="116">
        <f t="shared" ref="J227:J258" si="52">I227*$L$3</f>
        <v>313.76813999999996</v>
      </c>
    </row>
    <row r="228" spans="1:10" ht="24">
      <c r="A228" s="49">
        <v>24178</v>
      </c>
      <c r="B228" s="12">
        <v>104319</v>
      </c>
      <c r="C228" s="10" t="s">
        <v>82</v>
      </c>
      <c r="D228" s="26" t="s">
        <v>629</v>
      </c>
      <c r="E228" s="37" t="s">
        <v>129</v>
      </c>
      <c r="F228" s="14">
        <v>12</v>
      </c>
      <c r="G228" s="37" t="s">
        <v>630</v>
      </c>
      <c r="H228" s="114">
        <f t="shared" si="50"/>
        <v>9.4275000000000002</v>
      </c>
      <c r="I228" s="115">
        <f t="shared" si="51"/>
        <v>113.13</v>
      </c>
      <c r="J228" s="116">
        <f t="shared" si="52"/>
        <v>138.55031099999999</v>
      </c>
    </row>
    <row r="229" spans="1:10" ht="24">
      <c r="A229" s="49">
        <v>24543</v>
      </c>
      <c r="B229" s="12">
        <v>89369</v>
      </c>
      <c r="C229" s="10" t="s">
        <v>82</v>
      </c>
      <c r="D229" s="26" t="s">
        <v>631</v>
      </c>
      <c r="E229" s="37" t="s">
        <v>129</v>
      </c>
      <c r="F229" s="14">
        <v>3</v>
      </c>
      <c r="G229" s="37" t="s">
        <v>632</v>
      </c>
      <c r="H229" s="114">
        <f t="shared" si="50"/>
        <v>16.2075</v>
      </c>
      <c r="I229" s="115">
        <f t="shared" si="51"/>
        <v>48.622500000000002</v>
      </c>
      <c r="J229" s="116">
        <f t="shared" si="52"/>
        <v>59.547975749999999</v>
      </c>
    </row>
    <row r="230" spans="1:10" ht="24">
      <c r="A230" s="49">
        <v>24909</v>
      </c>
      <c r="B230" s="12">
        <v>89362</v>
      </c>
      <c r="C230" s="10" t="s">
        <v>82</v>
      </c>
      <c r="D230" s="26" t="s">
        <v>633</v>
      </c>
      <c r="E230" s="37" t="s">
        <v>129</v>
      </c>
      <c r="F230" s="14">
        <v>47</v>
      </c>
      <c r="G230" s="37" t="s">
        <v>634</v>
      </c>
      <c r="H230" s="114">
        <f t="shared" si="50"/>
        <v>9.5249999999999986</v>
      </c>
      <c r="I230" s="115">
        <f t="shared" si="51"/>
        <v>447.67499999999995</v>
      </c>
      <c r="J230" s="116">
        <f t="shared" si="52"/>
        <v>548.26757249999991</v>
      </c>
    </row>
    <row r="231" spans="1:10" ht="24">
      <c r="A231" s="49">
        <v>25274</v>
      </c>
      <c r="B231" s="12">
        <v>89363</v>
      </c>
      <c r="C231" s="10" t="s">
        <v>82</v>
      </c>
      <c r="D231" s="26" t="s">
        <v>635</v>
      </c>
      <c r="E231" s="37" t="s">
        <v>129</v>
      </c>
      <c r="F231" s="14">
        <v>1</v>
      </c>
      <c r="G231" s="37" t="s">
        <v>636</v>
      </c>
      <c r="H231" s="114">
        <f t="shared" si="50"/>
        <v>10.1775</v>
      </c>
      <c r="I231" s="115">
        <f t="shared" si="51"/>
        <v>10.1775</v>
      </c>
      <c r="J231" s="116">
        <f t="shared" si="52"/>
        <v>12.464384249999998</v>
      </c>
    </row>
    <row r="232" spans="1:10" ht="24">
      <c r="A232" s="49">
        <v>25639</v>
      </c>
      <c r="B232" s="12">
        <v>103995</v>
      </c>
      <c r="C232" s="10" t="s">
        <v>82</v>
      </c>
      <c r="D232" s="26" t="s">
        <v>637</v>
      </c>
      <c r="E232" s="37" t="s">
        <v>129</v>
      </c>
      <c r="F232" s="14">
        <v>3</v>
      </c>
      <c r="G232" s="37" t="s">
        <v>638</v>
      </c>
      <c r="H232" s="114">
        <f t="shared" si="50"/>
        <v>13.9725</v>
      </c>
      <c r="I232" s="115">
        <f t="shared" si="51"/>
        <v>41.917500000000004</v>
      </c>
      <c r="J232" s="116">
        <f t="shared" si="52"/>
        <v>51.336362250000001</v>
      </c>
    </row>
    <row r="233" spans="1:10" ht="24">
      <c r="A233" s="49">
        <v>26004</v>
      </c>
      <c r="B233" s="12">
        <v>103996</v>
      </c>
      <c r="C233" s="10" t="s">
        <v>82</v>
      </c>
      <c r="D233" s="26" t="s">
        <v>639</v>
      </c>
      <c r="E233" s="37" t="s">
        <v>129</v>
      </c>
      <c r="F233" s="14">
        <v>1</v>
      </c>
      <c r="G233" s="37" t="s">
        <v>640</v>
      </c>
      <c r="H233" s="114">
        <f t="shared" si="50"/>
        <v>34.380000000000003</v>
      </c>
      <c r="I233" s="115">
        <f t="shared" si="51"/>
        <v>34.380000000000003</v>
      </c>
      <c r="J233" s="116">
        <f t="shared" si="52"/>
        <v>42.105185999999996</v>
      </c>
    </row>
    <row r="234" spans="1:10" ht="24">
      <c r="A234" s="49">
        <v>26370</v>
      </c>
      <c r="B234" s="12">
        <v>89386</v>
      </c>
      <c r="C234" s="10" t="s">
        <v>82</v>
      </c>
      <c r="D234" s="26" t="s">
        <v>641</v>
      </c>
      <c r="E234" s="37" t="s">
        <v>129</v>
      </c>
      <c r="F234" s="14">
        <v>5</v>
      </c>
      <c r="G234" s="37" t="s">
        <v>642</v>
      </c>
      <c r="H234" s="114">
        <f t="shared" si="50"/>
        <v>9.2624999999999993</v>
      </c>
      <c r="I234" s="115">
        <f t="shared" si="51"/>
        <v>46.3125</v>
      </c>
      <c r="J234" s="116">
        <f t="shared" si="52"/>
        <v>56.718918749999993</v>
      </c>
    </row>
    <row r="235" spans="1:10" ht="24">
      <c r="A235" s="49">
        <v>26735</v>
      </c>
      <c r="B235" s="12">
        <v>89378</v>
      </c>
      <c r="C235" s="10" t="s">
        <v>82</v>
      </c>
      <c r="D235" s="26" t="s">
        <v>643</v>
      </c>
      <c r="E235" s="37" t="s">
        <v>129</v>
      </c>
      <c r="F235" s="14">
        <v>12</v>
      </c>
      <c r="G235" s="37" t="s">
        <v>644</v>
      </c>
      <c r="H235" s="114">
        <f t="shared" si="50"/>
        <v>6.9225000000000003</v>
      </c>
      <c r="I235" s="115">
        <f t="shared" si="51"/>
        <v>83.070000000000007</v>
      </c>
      <c r="J235" s="116">
        <f t="shared" si="52"/>
        <v>101.735829</v>
      </c>
    </row>
    <row r="236" spans="1:10" ht="36">
      <c r="A236" s="50">
        <v>27100</v>
      </c>
      <c r="B236" s="16">
        <v>97468</v>
      </c>
      <c r="C236" s="9" t="s">
        <v>82</v>
      </c>
      <c r="D236" s="27" t="s">
        <v>645</v>
      </c>
      <c r="E236" s="36" t="s">
        <v>129</v>
      </c>
      <c r="F236" s="17">
        <v>1</v>
      </c>
      <c r="G236" s="36" t="s">
        <v>646</v>
      </c>
      <c r="H236" s="114">
        <f t="shared" si="50"/>
        <v>64.664999999999992</v>
      </c>
      <c r="I236" s="115">
        <f t="shared" si="51"/>
        <v>64.664999999999992</v>
      </c>
      <c r="J236" s="116">
        <f t="shared" si="52"/>
        <v>79.195225499999978</v>
      </c>
    </row>
    <row r="237" spans="1:10" ht="24">
      <c r="A237" s="49">
        <v>27465</v>
      </c>
      <c r="B237" s="12">
        <v>104004</v>
      </c>
      <c r="C237" s="10" t="s">
        <v>82</v>
      </c>
      <c r="D237" s="26" t="s">
        <v>647</v>
      </c>
      <c r="E237" s="37" t="s">
        <v>129</v>
      </c>
      <c r="F237" s="14">
        <v>6</v>
      </c>
      <c r="G237" s="37" t="s">
        <v>648</v>
      </c>
      <c r="H237" s="114">
        <f t="shared" si="50"/>
        <v>27.615000000000002</v>
      </c>
      <c r="I237" s="115">
        <f t="shared" si="51"/>
        <v>165.69</v>
      </c>
      <c r="J237" s="116">
        <f t="shared" si="52"/>
        <v>202.92054299999998</v>
      </c>
    </row>
    <row r="238" spans="1:10" ht="24">
      <c r="A238" s="49">
        <v>27831</v>
      </c>
      <c r="B238" s="12">
        <v>89398</v>
      </c>
      <c r="C238" s="10" t="s">
        <v>82</v>
      </c>
      <c r="D238" s="26" t="s">
        <v>649</v>
      </c>
      <c r="E238" s="37" t="s">
        <v>129</v>
      </c>
      <c r="F238" s="14">
        <v>6</v>
      </c>
      <c r="G238" s="37" t="s">
        <v>650</v>
      </c>
      <c r="H238" s="114">
        <f t="shared" si="50"/>
        <v>17.73</v>
      </c>
      <c r="I238" s="115">
        <f t="shared" si="51"/>
        <v>106.38</v>
      </c>
      <c r="J238" s="116">
        <f t="shared" si="52"/>
        <v>130.28358599999999</v>
      </c>
    </row>
    <row r="239" spans="1:10" ht="24">
      <c r="A239" s="49">
        <v>28196</v>
      </c>
      <c r="B239" s="12">
        <v>104324</v>
      </c>
      <c r="C239" s="10" t="s">
        <v>82</v>
      </c>
      <c r="D239" s="26" t="s">
        <v>651</v>
      </c>
      <c r="E239" s="37" t="s">
        <v>129</v>
      </c>
      <c r="F239" s="14">
        <v>4</v>
      </c>
      <c r="G239" s="37" t="s">
        <v>652</v>
      </c>
      <c r="H239" s="114">
        <f t="shared" si="50"/>
        <v>13.215</v>
      </c>
      <c r="I239" s="115">
        <f t="shared" si="51"/>
        <v>52.86</v>
      </c>
      <c r="J239" s="116">
        <f t="shared" si="52"/>
        <v>64.737641999999994</v>
      </c>
    </row>
    <row r="240" spans="1:10" ht="24">
      <c r="A240" s="49">
        <v>28561</v>
      </c>
      <c r="B240" s="12">
        <v>89440</v>
      </c>
      <c r="C240" s="10" t="s">
        <v>82</v>
      </c>
      <c r="D240" s="26" t="s">
        <v>653</v>
      </c>
      <c r="E240" s="37" t="s">
        <v>129</v>
      </c>
      <c r="F240" s="14">
        <v>14</v>
      </c>
      <c r="G240" s="37" t="s">
        <v>654</v>
      </c>
      <c r="H240" s="114">
        <f t="shared" si="50"/>
        <v>11.9025</v>
      </c>
      <c r="I240" s="115">
        <f t="shared" si="51"/>
        <v>166.63499999999999</v>
      </c>
      <c r="J240" s="116">
        <f t="shared" si="52"/>
        <v>204.07788449999998</v>
      </c>
    </row>
    <row r="241" spans="1:10" ht="24">
      <c r="A241" s="49">
        <v>28926</v>
      </c>
      <c r="B241" s="12">
        <v>104006</v>
      </c>
      <c r="C241" s="10" t="s">
        <v>82</v>
      </c>
      <c r="D241" s="26" t="s">
        <v>655</v>
      </c>
      <c r="E241" s="37" t="s">
        <v>129</v>
      </c>
      <c r="F241" s="14">
        <v>6</v>
      </c>
      <c r="G241" s="37" t="s">
        <v>656</v>
      </c>
      <c r="H241" s="114">
        <f t="shared" si="50"/>
        <v>23.115000000000002</v>
      </c>
      <c r="I241" s="115">
        <f t="shared" si="51"/>
        <v>138.69</v>
      </c>
      <c r="J241" s="116">
        <f t="shared" si="52"/>
        <v>169.85364299999998</v>
      </c>
    </row>
    <row r="242" spans="1:10" ht="24">
      <c r="A242" s="49">
        <v>29292</v>
      </c>
      <c r="B242" s="12">
        <v>103999</v>
      </c>
      <c r="C242" s="10" t="s">
        <v>82</v>
      </c>
      <c r="D242" s="26" t="s">
        <v>657</v>
      </c>
      <c r="E242" s="37" t="s">
        <v>129</v>
      </c>
      <c r="F242" s="14">
        <v>2</v>
      </c>
      <c r="G242" s="37" t="s">
        <v>658</v>
      </c>
      <c r="H242" s="114">
        <f t="shared" si="50"/>
        <v>11.557500000000001</v>
      </c>
      <c r="I242" s="115">
        <f t="shared" si="51"/>
        <v>23.115000000000002</v>
      </c>
      <c r="J242" s="116">
        <f t="shared" si="52"/>
        <v>28.308940499999999</v>
      </c>
    </row>
    <row r="243" spans="1:10" ht="24">
      <c r="A243" s="49">
        <v>29657</v>
      </c>
      <c r="B243" s="12">
        <v>104003</v>
      </c>
      <c r="C243" s="10" t="s">
        <v>82</v>
      </c>
      <c r="D243" s="26" t="s">
        <v>659</v>
      </c>
      <c r="E243" s="37" t="s">
        <v>129</v>
      </c>
      <c r="F243" s="14">
        <v>1</v>
      </c>
      <c r="G243" s="37" t="s">
        <v>660</v>
      </c>
      <c r="H243" s="114">
        <f t="shared" si="50"/>
        <v>13.41</v>
      </c>
      <c r="I243" s="115">
        <f t="shared" si="51"/>
        <v>13.41</v>
      </c>
      <c r="J243" s="116">
        <f t="shared" si="52"/>
        <v>16.423226999999997</v>
      </c>
    </row>
    <row r="244" spans="1:10" ht="24">
      <c r="A244" s="49">
        <v>30022</v>
      </c>
      <c r="B244" s="12">
        <v>89426</v>
      </c>
      <c r="C244" s="10" t="s">
        <v>82</v>
      </c>
      <c r="D244" s="26" t="s">
        <v>661</v>
      </c>
      <c r="E244" s="37" t="s">
        <v>129</v>
      </c>
      <c r="F244" s="14">
        <v>2</v>
      </c>
      <c r="G244" s="37" t="s">
        <v>662</v>
      </c>
      <c r="H244" s="114">
        <f t="shared" si="50"/>
        <v>8.879999999999999</v>
      </c>
      <c r="I244" s="115">
        <f t="shared" si="51"/>
        <v>17.759999999999998</v>
      </c>
      <c r="J244" s="116">
        <f t="shared" si="52"/>
        <v>21.750671999999994</v>
      </c>
    </row>
    <row r="245" spans="1:10" ht="36">
      <c r="A245" s="49">
        <v>30387</v>
      </c>
      <c r="B245" s="12">
        <v>94706</v>
      </c>
      <c r="C245" s="10" t="s">
        <v>82</v>
      </c>
      <c r="D245" s="26" t="s">
        <v>663</v>
      </c>
      <c r="E245" s="37" t="s">
        <v>129</v>
      </c>
      <c r="F245" s="14">
        <v>8</v>
      </c>
      <c r="G245" s="37" t="s">
        <v>664</v>
      </c>
      <c r="H245" s="114">
        <f t="shared" si="50"/>
        <v>30.967500000000001</v>
      </c>
      <c r="I245" s="115">
        <f t="shared" si="51"/>
        <v>247.74</v>
      </c>
      <c r="J245" s="116">
        <f t="shared" si="52"/>
        <v>303.40717799999999</v>
      </c>
    </row>
    <row r="246" spans="1:10" ht="36">
      <c r="A246" s="49">
        <v>30753</v>
      </c>
      <c r="B246" s="12">
        <v>94704</v>
      </c>
      <c r="C246" s="10" t="s">
        <v>82</v>
      </c>
      <c r="D246" s="26" t="s">
        <v>665</v>
      </c>
      <c r="E246" s="37" t="s">
        <v>129</v>
      </c>
      <c r="F246" s="14">
        <v>2</v>
      </c>
      <c r="G246" s="37" t="s">
        <v>666</v>
      </c>
      <c r="H246" s="114">
        <f t="shared" si="50"/>
        <v>23.452500000000001</v>
      </c>
      <c r="I246" s="115">
        <f t="shared" si="51"/>
        <v>46.905000000000001</v>
      </c>
      <c r="J246" s="116">
        <f t="shared" si="52"/>
        <v>57.444553499999998</v>
      </c>
    </row>
    <row r="247" spans="1:10" ht="36">
      <c r="A247" s="49">
        <v>31118</v>
      </c>
      <c r="B247" s="12">
        <v>89383</v>
      </c>
      <c r="C247" s="10" t="s">
        <v>82</v>
      </c>
      <c r="D247" s="26" t="s">
        <v>667</v>
      </c>
      <c r="E247" s="37" t="s">
        <v>129</v>
      </c>
      <c r="F247" s="14">
        <v>20</v>
      </c>
      <c r="G247" s="37" t="s">
        <v>668</v>
      </c>
      <c r="H247" s="114">
        <f t="shared" si="50"/>
        <v>6.4875000000000007</v>
      </c>
      <c r="I247" s="115">
        <f t="shared" si="51"/>
        <v>129.75</v>
      </c>
      <c r="J247" s="116">
        <f t="shared" si="52"/>
        <v>158.90482499999999</v>
      </c>
    </row>
    <row r="248" spans="1:10" ht="24">
      <c r="A248" s="49">
        <v>31483</v>
      </c>
      <c r="B248" s="12">
        <v>103013</v>
      </c>
      <c r="C248" s="10" t="s">
        <v>82</v>
      </c>
      <c r="D248" s="29" t="s">
        <v>981</v>
      </c>
      <c r="E248" s="37" t="s">
        <v>129</v>
      </c>
      <c r="F248" s="14">
        <v>1</v>
      </c>
      <c r="G248" s="37" t="s">
        <v>669</v>
      </c>
      <c r="H248" s="114">
        <f t="shared" si="50"/>
        <v>122.57250000000001</v>
      </c>
      <c r="I248" s="115">
        <f t="shared" si="51"/>
        <v>122.57250000000001</v>
      </c>
      <c r="J248" s="116">
        <f t="shared" si="52"/>
        <v>150.11454075</v>
      </c>
    </row>
    <row r="249" spans="1:10" ht="36">
      <c r="A249" s="50">
        <v>31848</v>
      </c>
      <c r="B249" s="16">
        <v>90373</v>
      </c>
      <c r="C249" s="9" t="s">
        <v>82</v>
      </c>
      <c r="D249" s="27" t="s">
        <v>670</v>
      </c>
      <c r="E249" s="36" t="s">
        <v>129</v>
      </c>
      <c r="F249" s="17">
        <v>24</v>
      </c>
      <c r="G249" s="36" t="s">
        <v>671</v>
      </c>
      <c r="H249" s="114">
        <f t="shared" si="50"/>
        <v>12.195</v>
      </c>
      <c r="I249" s="115">
        <f t="shared" si="51"/>
        <v>292.68</v>
      </c>
      <c r="J249" s="116">
        <f t="shared" si="52"/>
        <v>358.44519599999995</v>
      </c>
    </row>
    <row r="250" spans="1:10" ht="36">
      <c r="A250" s="49">
        <v>32214</v>
      </c>
      <c r="B250" s="12">
        <v>89396</v>
      </c>
      <c r="C250" s="10" t="s">
        <v>82</v>
      </c>
      <c r="D250" s="26" t="s">
        <v>672</v>
      </c>
      <c r="E250" s="37" t="s">
        <v>129</v>
      </c>
      <c r="F250" s="14">
        <v>5</v>
      </c>
      <c r="G250" s="37" t="s">
        <v>673</v>
      </c>
      <c r="H250" s="114">
        <f t="shared" si="50"/>
        <v>18.809999999999999</v>
      </c>
      <c r="I250" s="115">
        <f t="shared" si="51"/>
        <v>94.05</v>
      </c>
      <c r="J250" s="116">
        <f t="shared" si="52"/>
        <v>115.18303499999999</v>
      </c>
    </row>
    <row r="251" spans="1:10" ht="36">
      <c r="A251" s="49">
        <v>32579</v>
      </c>
      <c r="B251" s="12">
        <v>90374</v>
      </c>
      <c r="C251" s="10" t="s">
        <v>82</v>
      </c>
      <c r="D251" s="26" t="s">
        <v>674</v>
      </c>
      <c r="E251" s="37" t="s">
        <v>129</v>
      </c>
      <c r="F251" s="14">
        <v>1</v>
      </c>
      <c r="G251" s="37" t="s">
        <v>675</v>
      </c>
      <c r="H251" s="114">
        <f t="shared" si="50"/>
        <v>20.392500000000002</v>
      </c>
      <c r="I251" s="115">
        <f t="shared" si="51"/>
        <v>20.392500000000002</v>
      </c>
      <c r="J251" s="116">
        <f t="shared" si="52"/>
        <v>24.974694750000001</v>
      </c>
    </row>
    <row r="252" spans="1:10" ht="24">
      <c r="A252" s="49">
        <v>32944</v>
      </c>
      <c r="B252" s="38" t="s">
        <v>982</v>
      </c>
      <c r="C252" s="10" t="s">
        <v>90</v>
      </c>
      <c r="D252" s="26" t="s">
        <v>676</v>
      </c>
      <c r="E252" s="37" t="s">
        <v>129</v>
      </c>
      <c r="F252" s="14">
        <v>1</v>
      </c>
      <c r="G252" s="37" t="s">
        <v>677</v>
      </c>
      <c r="H252" s="114">
        <f t="shared" si="50"/>
        <v>6521.4375</v>
      </c>
      <c r="I252" s="115">
        <f t="shared" si="51"/>
        <v>6521.4375</v>
      </c>
      <c r="J252" s="116">
        <f t="shared" si="52"/>
        <v>7986.8045062499996</v>
      </c>
    </row>
    <row r="253" spans="1:10" ht="24">
      <c r="A253" s="49">
        <v>33309</v>
      </c>
      <c r="B253" s="38" t="s">
        <v>983</v>
      </c>
      <c r="C253" s="10" t="s">
        <v>90</v>
      </c>
      <c r="D253" s="26" t="s">
        <v>678</v>
      </c>
      <c r="E253" s="37" t="s">
        <v>129</v>
      </c>
      <c r="F253" s="14">
        <v>1</v>
      </c>
      <c r="G253" s="37" t="s">
        <v>679</v>
      </c>
      <c r="H253" s="114">
        <f t="shared" si="50"/>
        <v>6531.3074999999999</v>
      </c>
      <c r="I253" s="115">
        <f t="shared" si="51"/>
        <v>6531.3074999999999</v>
      </c>
      <c r="J253" s="116">
        <f t="shared" si="52"/>
        <v>7998.8922952499988</v>
      </c>
    </row>
    <row r="254" spans="1:10" ht="24">
      <c r="A254" s="49">
        <v>33675</v>
      </c>
      <c r="B254" s="12">
        <v>104779</v>
      </c>
      <c r="C254" s="10" t="s">
        <v>82</v>
      </c>
      <c r="D254" s="26" t="s">
        <v>680</v>
      </c>
      <c r="E254" s="37" t="s">
        <v>164</v>
      </c>
      <c r="F254" s="14">
        <v>64.900000000000006</v>
      </c>
      <c r="G254" s="37" t="s">
        <v>681</v>
      </c>
      <c r="H254" s="114">
        <f t="shared" si="50"/>
        <v>6.6000000000000005</v>
      </c>
      <c r="I254" s="115">
        <f t="shared" si="51"/>
        <v>428.34000000000009</v>
      </c>
      <c r="J254" s="116">
        <f t="shared" si="52"/>
        <v>524.58799800000008</v>
      </c>
    </row>
    <row r="255" spans="1:10" ht="36">
      <c r="A255" s="49">
        <v>34040</v>
      </c>
      <c r="B255" s="12">
        <v>90466</v>
      </c>
      <c r="C255" s="10" t="s">
        <v>82</v>
      </c>
      <c r="D255" s="29" t="s">
        <v>984</v>
      </c>
      <c r="E255" s="37" t="s">
        <v>164</v>
      </c>
      <c r="F255" s="14">
        <v>64.900000000000006</v>
      </c>
      <c r="G255" s="37" t="s">
        <v>682</v>
      </c>
      <c r="H255" s="114">
        <f t="shared" si="50"/>
        <v>15.105</v>
      </c>
      <c r="I255" s="115">
        <f t="shared" si="51"/>
        <v>980.31450000000007</v>
      </c>
      <c r="J255" s="116">
        <f t="shared" si="52"/>
        <v>1200.5911681499999</v>
      </c>
    </row>
    <row r="256" spans="1:10" ht="48">
      <c r="A256" s="49">
        <v>34405</v>
      </c>
      <c r="B256" s="12">
        <v>91174</v>
      </c>
      <c r="C256" s="10" t="s">
        <v>82</v>
      </c>
      <c r="D256" s="26" t="s">
        <v>683</v>
      </c>
      <c r="E256" s="37" t="s">
        <v>164</v>
      </c>
      <c r="F256" s="14">
        <v>36</v>
      </c>
      <c r="G256" s="37" t="s">
        <v>684</v>
      </c>
      <c r="H256" s="114">
        <f t="shared" si="50"/>
        <v>6.5249999999999995</v>
      </c>
      <c r="I256" s="115">
        <f t="shared" si="51"/>
        <v>234.89999999999998</v>
      </c>
      <c r="J256" s="116">
        <f t="shared" si="52"/>
        <v>287.68202999999994</v>
      </c>
    </row>
    <row r="257" spans="1:10" ht="48">
      <c r="A257" s="49">
        <v>34770</v>
      </c>
      <c r="B257" s="12">
        <v>91175</v>
      </c>
      <c r="C257" s="10" t="s">
        <v>82</v>
      </c>
      <c r="D257" s="26" t="s">
        <v>685</v>
      </c>
      <c r="E257" s="37" t="s">
        <v>164</v>
      </c>
      <c r="F257" s="14">
        <v>14.4</v>
      </c>
      <c r="G257" s="37" t="s">
        <v>686</v>
      </c>
      <c r="H257" s="114">
        <f t="shared" si="50"/>
        <v>10.147499999999999</v>
      </c>
      <c r="I257" s="115">
        <f t="shared" si="51"/>
        <v>146.124</v>
      </c>
      <c r="J257" s="116">
        <f t="shared" si="52"/>
        <v>178.95806279999999</v>
      </c>
    </row>
    <row r="258" spans="1:10" ht="24">
      <c r="A258" s="49">
        <v>35136</v>
      </c>
      <c r="B258" s="12">
        <v>97961</v>
      </c>
      <c r="C258" s="10" t="s">
        <v>82</v>
      </c>
      <c r="D258" s="26" t="s">
        <v>687</v>
      </c>
      <c r="E258" s="37" t="s">
        <v>129</v>
      </c>
      <c r="F258" s="14">
        <v>1</v>
      </c>
      <c r="G258" s="37" t="s">
        <v>688</v>
      </c>
      <c r="H258" s="114">
        <f t="shared" si="50"/>
        <v>2100.4650000000001</v>
      </c>
      <c r="I258" s="115">
        <f t="shared" si="51"/>
        <v>2100.4650000000001</v>
      </c>
      <c r="J258" s="116">
        <f t="shared" si="52"/>
        <v>2572.4394855</v>
      </c>
    </row>
    <row r="259" spans="1:10">
      <c r="A259" s="23" t="s">
        <v>689</v>
      </c>
      <c r="B259" s="34"/>
      <c r="C259" s="32"/>
      <c r="D259" s="25" t="s">
        <v>690</v>
      </c>
      <c r="E259" s="33"/>
      <c r="F259" s="33"/>
      <c r="G259" s="33"/>
      <c r="H259" s="33"/>
      <c r="I259" s="117">
        <f>SUM(I260:I337)</f>
        <v>159985.78275000001</v>
      </c>
      <c r="J259" s="118">
        <f>SUM(J260:J337)</f>
        <v>195934.47713392501</v>
      </c>
    </row>
    <row r="260" spans="1:10" ht="36">
      <c r="A260" s="20" t="s">
        <v>691</v>
      </c>
      <c r="B260" s="16">
        <v>97327</v>
      </c>
      <c r="C260" s="9" t="s">
        <v>82</v>
      </c>
      <c r="D260" s="27" t="s">
        <v>692</v>
      </c>
      <c r="E260" s="36" t="s">
        <v>164</v>
      </c>
      <c r="F260" s="17">
        <v>120</v>
      </c>
      <c r="G260" s="36" t="s">
        <v>693</v>
      </c>
      <c r="H260" s="114">
        <f t="shared" ref="H260:H323" si="53">G260*$L$2</f>
        <v>21.9</v>
      </c>
      <c r="I260" s="115">
        <f t="shared" ref="I260:I323" si="54">H260*F260</f>
        <v>2628</v>
      </c>
      <c r="J260" s="116">
        <f t="shared" ref="J260:J267" si="55">I260*$L$3</f>
        <v>3218.5115999999998</v>
      </c>
    </row>
    <row r="261" spans="1:10" ht="36">
      <c r="A261" s="15" t="s">
        <v>694</v>
      </c>
      <c r="B261" s="12">
        <v>97328</v>
      </c>
      <c r="C261" s="10" t="s">
        <v>82</v>
      </c>
      <c r="D261" s="26" t="s">
        <v>695</v>
      </c>
      <c r="E261" s="37" t="s">
        <v>164</v>
      </c>
      <c r="F261" s="14">
        <v>80</v>
      </c>
      <c r="G261" s="37" t="s">
        <v>696</v>
      </c>
      <c r="H261" s="114">
        <f t="shared" si="53"/>
        <v>35.79</v>
      </c>
      <c r="I261" s="115">
        <f t="shared" si="54"/>
        <v>2863.2</v>
      </c>
      <c r="J261" s="116">
        <f t="shared" si="55"/>
        <v>3506.5610399999996</v>
      </c>
    </row>
    <row r="262" spans="1:10" ht="36">
      <c r="A262" s="15" t="s">
        <v>697</v>
      </c>
      <c r="B262" s="12">
        <v>97329</v>
      </c>
      <c r="C262" s="10" t="s">
        <v>82</v>
      </c>
      <c r="D262" s="26" t="s">
        <v>698</v>
      </c>
      <c r="E262" s="37" t="s">
        <v>164</v>
      </c>
      <c r="F262" s="14">
        <v>46</v>
      </c>
      <c r="G262" s="37" t="s">
        <v>699</v>
      </c>
      <c r="H262" s="114">
        <f t="shared" si="53"/>
        <v>45.502499999999998</v>
      </c>
      <c r="I262" s="115">
        <f t="shared" si="54"/>
        <v>2093.1149999999998</v>
      </c>
      <c r="J262" s="116">
        <f t="shared" si="55"/>
        <v>2563.4379404999995</v>
      </c>
    </row>
    <row r="263" spans="1:10" ht="24">
      <c r="A263" s="15" t="s">
        <v>700</v>
      </c>
      <c r="B263" s="37" t="s">
        <v>701</v>
      </c>
      <c r="C263" s="10" t="s">
        <v>358</v>
      </c>
      <c r="D263" s="26" t="s">
        <v>702</v>
      </c>
      <c r="E263" s="37" t="s">
        <v>129</v>
      </c>
      <c r="F263" s="14">
        <v>16</v>
      </c>
      <c r="G263" s="37" t="s">
        <v>703</v>
      </c>
      <c r="H263" s="114">
        <f t="shared" si="53"/>
        <v>75.772500000000008</v>
      </c>
      <c r="I263" s="115">
        <f t="shared" si="54"/>
        <v>1212.3600000000001</v>
      </c>
      <c r="J263" s="116">
        <f t="shared" si="55"/>
        <v>1484.777292</v>
      </c>
    </row>
    <row r="264" spans="1:10">
      <c r="A264" s="15" t="s">
        <v>704</v>
      </c>
      <c r="B264" s="12">
        <v>34627</v>
      </c>
      <c r="C264" s="10" t="s">
        <v>82</v>
      </c>
      <c r="D264" s="26" t="s">
        <v>705</v>
      </c>
      <c r="E264" s="37" t="s">
        <v>164</v>
      </c>
      <c r="F264" s="14">
        <v>160</v>
      </c>
      <c r="G264" s="37" t="s">
        <v>706</v>
      </c>
      <c r="H264" s="114">
        <f t="shared" si="53"/>
        <v>14.362499999999999</v>
      </c>
      <c r="I264" s="115">
        <f t="shared" si="54"/>
        <v>2298</v>
      </c>
      <c r="J264" s="116">
        <f t="shared" si="55"/>
        <v>2814.3606</v>
      </c>
    </row>
    <row r="265" spans="1:10" ht="24">
      <c r="A265" s="15" t="s">
        <v>707</v>
      </c>
      <c r="B265" s="12">
        <v>103244</v>
      </c>
      <c r="C265" s="10" t="s">
        <v>82</v>
      </c>
      <c r="D265" s="26" t="s">
        <v>708</v>
      </c>
      <c r="E265" s="37" t="s">
        <v>129</v>
      </c>
      <c r="F265" s="14">
        <v>1</v>
      </c>
      <c r="G265" s="37" t="s">
        <v>709</v>
      </c>
      <c r="H265" s="114">
        <f t="shared" si="53"/>
        <v>2141.0625</v>
      </c>
      <c r="I265" s="115">
        <f t="shared" si="54"/>
        <v>2141.0625</v>
      </c>
      <c r="J265" s="116">
        <f t="shared" si="55"/>
        <v>2622.1592437499999</v>
      </c>
    </row>
    <row r="266" spans="1:10" ht="24">
      <c r="A266" s="15" t="s">
        <v>710</v>
      </c>
      <c r="B266" s="12">
        <v>103247</v>
      </c>
      <c r="C266" s="10" t="s">
        <v>82</v>
      </c>
      <c r="D266" s="26" t="s">
        <v>711</v>
      </c>
      <c r="E266" s="37" t="s">
        <v>129</v>
      </c>
      <c r="F266" s="14">
        <v>5</v>
      </c>
      <c r="G266" s="37" t="s">
        <v>712</v>
      </c>
      <c r="H266" s="114">
        <f t="shared" si="53"/>
        <v>2376.5625</v>
      </c>
      <c r="I266" s="115">
        <f t="shared" si="54"/>
        <v>11882.8125</v>
      </c>
      <c r="J266" s="116">
        <f t="shared" si="55"/>
        <v>14552.88046875</v>
      </c>
    </row>
    <row r="267" spans="1:10" ht="24">
      <c r="A267" s="15" t="s">
        <v>713</v>
      </c>
      <c r="B267" s="12">
        <v>103250</v>
      </c>
      <c r="C267" s="10" t="s">
        <v>82</v>
      </c>
      <c r="D267" s="26" t="s">
        <v>714</v>
      </c>
      <c r="E267" s="37" t="s">
        <v>129</v>
      </c>
      <c r="F267" s="14">
        <v>2</v>
      </c>
      <c r="G267" s="37" t="s">
        <v>715</v>
      </c>
      <c r="H267" s="114">
        <f t="shared" si="53"/>
        <v>3453.6149999999998</v>
      </c>
      <c r="I267" s="115">
        <f t="shared" si="54"/>
        <v>6907.23</v>
      </c>
      <c r="J267" s="116">
        <f t="shared" si="55"/>
        <v>8459.2845809999981</v>
      </c>
    </row>
    <row r="268" spans="1:10" ht="24">
      <c r="A268" s="15" t="s">
        <v>716</v>
      </c>
      <c r="B268" s="12">
        <v>103253</v>
      </c>
      <c r="C268" s="10" t="s">
        <v>82</v>
      </c>
      <c r="D268" s="26" t="s">
        <v>717</v>
      </c>
      <c r="E268" s="37" t="s">
        <v>129</v>
      </c>
      <c r="F268" s="14">
        <v>3</v>
      </c>
      <c r="G268" s="37" t="s">
        <v>718</v>
      </c>
      <c r="H268" s="114">
        <f t="shared" si="53"/>
        <v>4708.7699999999995</v>
      </c>
      <c r="I268" s="115">
        <f t="shared" si="54"/>
        <v>14126.309999999998</v>
      </c>
      <c r="J268" s="116">
        <f>I268*$L$3-0.01</f>
        <v>17300.481856999999</v>
      </c>
    </row>
    <row r="269" spans="1:10" ht="24">
      <c r="A269" s="49">
        <v>40250</v>
      </c>
      <c r="B269" s="12">
        <v>103265</v>
      </c>
      <c r="C269" s="10" t="s">
        <v>82</v>
      </c>
      <c r="D269" s="26" t="s">
        <v>719</v>
      </c>
      <c r="E269" s="37" t="s">
        <v>129</v>
      </c>
      <c r="F269" s="14">
        <v>1</v>
      </c>
      <c r="G269" s="37" t="s">
        <v>720</v>
      </c>
      <c r="H269" s="114">
        <f t="shared" si="53"/>
        <v>18453.525000000001</v>
      </c>
      <c r="I269" s="115">
        <f t="shared" si="54"/>
        <v>18453.525000000001</v>
      </c>
      <c r="J269" s="116">
        <f t="shared" ref="J269:J281" si="56">I269*$L$3</f>
        <v>22600.0320675</v>
      </c>
    </row>
    <row r="270" spans="1:10" ht="24">
      <c r="A270" s="49">
        <v>40615</v>
      </c>
      <c r="B270" s="38" t="s">
        <v>985</v>
      </c>
      <c r="C270" s="10" t="s">
        <v>90</v>
      </c>
      <c r="D270" s="26" t="s">
        <v>721</v>
      </c>
      <c r="E270" s="37" t="s">
        <v>129</v>
      </c>
      <c r="F270" s="14">
        <v>8</v>
      </c>
      <c r="G270" s="37" t="s">
        <v>722</v>
      </c>
      <c r="H270" s="114">
        <f t="shared" si="53"/>
        <v>288.14999999999998</v>
      </c>
      <c r="I270" s="115">
        <f t="shared" si="54"/>
        <v>2305.1999999999998</v>
      </c>
      <c r="J270" s="116">
        <f t="shared" si="56"/>
        <v>2823.1784399999997</v>
      </c>
    </row>
    <row r="271" spans="1:10" ht="24">
      <c r="A271" s="49">
        <v>40981</v>
      </c>
      <c r="B271" s="38" t="s">
        <v>986</v>
      </c>
      <c r="C271" s="10" t="s">
        <v>90</v>
      </c>
      <c r="D271" s="26" t="s">
        <v>723</v>
      </c>
      <c r="E271" s="37" t="s">
        <v>129</v>
      </c>
      <c r="F271" s="14">
        <v>1</v>
      </c>
      <c r="G271" s="37" t="s">
        <v>724</v>
      </c>
      <c r="H271" s="114">
        <f t="shared" si="53"/>
        <v>361.53750000000002</v>
      </c>
      <c r="I271" s="115">
        <f t="shared" si="54"/>
        <v>361.53750000000002</v>
      </c>
      <c r="J271" s="116">
        <f t="shared" si="56"/>
        <v>442.77497625000001</v>
      </c>
    </row>
    <row r="272" spans="1:10" ht="36">
      <c r="A272" s="49">
        <v>41346</v>
      </c>
      <c r="B272" s="37" t="s">
        <v>725</v>
      </c>
      <c r="C272" s="10" t="s">
        <v>358</v>
      </c>
      <c r="D272" s="29" t="s">
        <v>987</v>
      </c>
      <c r="E272" s="37" t="s">
        <v>129</v>
      </c>
      <c r="F272" s="14">
        <v>1</v>
      </c>
      <c r="G272" s="37" t="s">
        <v>726</v>
      </c>
      <c r="H272" s="114">
        <f t="shared" si="53"/>
        <v>2375.94</v>
      </c>
      <c r="I272" s="115">
        <f t="shared" si="54"/>
        <v>2375.94</v>
      </c>
      <c r="J272" s="116">
        <f t="shared" si="56"/>
        <v>2909.8137179999999</v>
      </c>
    </row>
    <row r="273" spans="1:10" ht="48">
      <c r="A273" s="50">
        <v>41711</v>
      </c>
      <c r="B273" s="35" t="s">
        <v>988</v>
      </c>
      <c r="C273" s="18" t="s">
        <v>90</v>
      </c>
      <c r="D273" s="28" t="s">
        <v>727</v>
      </c>
      <c r="E273" s="123" t="s">
        <v>218</v>
      </c>
      <c r="F273" s="14">
        <v>138.1</v>
      </c>
      <c r="G273" s="36" t="s">
        <v>728</v>
      </c>
      <c r="H273" s="114">
        <f t="shared" si="53"/>
        <v>49.132500000000007</v>
      </c>
      <c r="I273" s="115">
        <f t="shared" si="54"/>
        <v>6785.1982500000004</v>
      </c>
      <c r="J273" s="116">
        <f t="shared" si="56"/>
        <v>8309.8322967749991</v>
      </c>
    </row>
    <row r="274" spans="1:10" ht="24">
      <c r="A274" s="49">
        <v>42076</v>
      </c>
      <c r="B274" s="37" t="s">
        <v>729</v>
      </c>
      <c r="C274" s="10" t="s">
        <v>358</v>
      </c>
      <c r="D274" s="26" t="s">
        <v>730</v>
      </c>
      <c r="E274" s="37" t="s">
        <v>129</v>
      </c>
      <c r="F274" s="14">
        <v>20</v>
      </c>
      <c r="G274" s="37" t="s">
        <v>731</v>
      </c>
      <c r="H274" s="114">
        <f t="shared" si="53"/>
        <v>62.355000000000004</v>
      </c>
      <c r="I274" s="115">
        <f t="shared" si="54"/>
        <v>1247.1000000000001</v>
      </c>
      <c r="J274" s="116">
        <f t="shared" si="56"/>
        <v>1527.3233700000001</v>
      </c>
    </row>
    <row r="275" spans="1:10" ht="24">
      <c r="A275" s="49">
        <v>42442</v>
      </c>
      <c r="B275" s="12">
        <v>97881</v>
      </c>
      <c r="C275" s="10" t="s">
        <v>82</v>
      </c>
      <c r="D275" s="26" t="s">
        <v>732</v>
      </c>
      <c r="E275" s="37" t="s">
        <v>129</v>
      </c>
      <c r="F275" s="14">
        <v>4</v>
      </c>
      <c r="G275" s="37" t="s">
        <v>733</v>
      </c>
      <c r="H275" s="114">
        <f t="shared" si="53"/>
        <v>127.32</v>
      </c>
      <c r="I275" s="115">
        <f t="shared" si="54"/>
        <v>509.28</v>
      </c>
      <c r="J275" s="116">
        <f t="shared" si="56"/>
        <v>623.71521599999994</v>
      </c>
    </row>
    <row r="276" spans="1:10" ht="24">
      <c r="A276" s="49">
        <v>42807</v>
      </c>
      <c r="B276" s="12">
        <v>97669</v>
      </c>
      <c r="C276" s="10" t="s">
        <v>82</v>
      </c>
      <c r="D276" s="26" t="s">
        <v>734</v>
      </c>
      <c r="E276" s="37" t="s">
        <v>164</v>
      </c>
      <c r="F276" s="14">
        <v>67.3</v>
      </c>
      <c r="G276" s="37" t="s">
        <v>735</v>
      </c>
      <c r="H276" s="114">
        <f t="shared" si="53"/>
        <v>17.13</v>
      </c>
      <c r="I276" s="115">
        <f t="shared" si="54"/>
        <v>1152.8489999999999</v>
      </c>
      <c r="J276" s="116">
        <f t="shared" si="56"/>
        <v>1411.8941702999998</v>
      </c>
    </row>
    <row r="277" spans="1:10" ht="24">
      <c r="A277" s="49">
        <v>43172</v>
      </c>
      <c r="B277" s="12">
        <v>97668</v>
      </c>
      <c r="C277" s="10" t="s">
        <v>82</v>
      </c>
      <c r="D277" s="26" t="s">
        <v>736</v>
      </c>
      <c r="E277" s="37" t="s">
        <v>164</v>
      </c>
      <c r="F277" s="14">
        <v>22.1</v>
      </c>
      <c r="G277" s="37" t="s">
        <v>590</v>
      </c>
      <c r="H277" s="114">
        <f t="shared" si="53"/>
        <v>11.49</v>
      </c>
      <c r="I277" s="115">
        <f t="shared" si="54"/>
        <v>253.92900000000003</v>
      </c>
      <c r="J277" s="116">
        <f t="shared" si="56"/>
        <v>310.98684630000002</v>
      </c>
    </row>
    <row r="278" spans="1:10" ht="24">
      <c r="A278" s="49">
        <v>43537</v>
      </c>
      <c r="B278" s="12">
        <v>91849</v>
      </c>
      <c r="C278" s="10" t="s">
        <v>82</v>
      </c>
      <c r="D278" s="26" t="s">
        <v>737</v>
      </c>
      <c r="E278" s="37" t="s">
        <v>164</v>
      </c>
      <c r="F278" s="14">
        <v>65.7</v>
      </c>
      <c r="G278" s="37" t="s">
        <v>738</v>
      </c>
      <c r="H278" s="114">
        <f t="shared" si="53"/>
        <v>7.26</v>
      </c>
      <c r="I278" s="115">
        <f t="shared" si="54"/>
        <v>476.98200000000003</v>
      </c>
      <c r="J278" s="116">
        <f t="shared" si="56"/>
        <v>584.15985539999997</v>
      </c>
    </row>
    <row r="279" spans="1:10" ht="24">
      <c r="A279" s="49">
        <v>43903</v>
      </c>
      <c r="B279" s="12">
        <v>91834</v>
      </c>
      <c r="C279" s="10" t="s">
        <v>82</v>
      </c>
      <c r="D279" s="26" t="s">
        <v>739</v>
      </c>
      <c r="E279" s="37" t="s">
        <v>164</v>
      </c>
      <c r="F279" s="14">
        <v>169.6</v>
      </c>
      <c r="G279" s="37" t="s">
        <v>740</v>
      </c>
      <c r="H279" s="114">
        <f t="shared" si="53"/>
        <v>17.2425</v>
      </c>
      <c r="I279" s="115">
        <f t="shared" si="54"/>
        <v>2924.328</v>
      </c>
      <c r="J279" s="116">
        <f t="shared" si="56"/>
        <v>3581.4245015999995</v>
      </c>
    </row>
    <row r="280" spans="1:10" ht="24">
      <c r="A280" s="49">
        <v>44268</v>
      </c>
      <c r="B280" s="12">
        <v>91854</v>
      </c>
      <c r="C280" s="10" t="s">
        <v>82</v>
      </c>
      <c r="D280" s="26" t="s">
        <v>741</v>
      </c>
      <c r="E280" s="37" t="s">
        <v>164</v>
      </c>
      <c r="F280" s="14">
        <v>84.5</v>
      </c>
      <c r="G280" s="37" t="s">
        <v>742</v>
      </c>
      <c r="H280" s="114">
        <f t="shared" si="53"/>
        <v>9.2925000000000004</v>
      </c>
      <c r="I280" s="115">
        <f t="shared" si="54"/>
        <v>785.21625000000006</v>
      </c>
      <c r="J280" s="116">
        <f t="shared" si="56"/>
        <v>961.65434137499994</v>
      </c>
    </row>
    <row r="281" spans="1:10" ht="36">
      <c r="A281" s="49">
        <v>44633</v>
      </c>
      <c r="B281" s="12">
        <v>91845</v>
      </c>
      <c r="C281" s="10" t="s">
        <v>82</v>
      </c>
      <c r="D281" s="26" t="s">
        <v>743</v>
      </c>
      <c r="E281" s="37" t="s">
        <v>164</v>
      </c>
      <c r="F281" s="14">
        <v>8</v>
      </c>
      <c r="G281" s="37" t="s">
        <v>744</v>
      </c>
      <c r="H281" s="114">
        <f t="shared" si="53"/>
        <v>7.1474999999999991</v>
      </c>
      <c r="I281" s="115">
        <f t="shared" si="54"/>
        <v>57.179999999999993</v>
      </c>
      <c r="J281" s="116">
        <f t="shared" si="56"/>
        <v>70.028345999999985</v>
      </c>
    </row>
    <row r="282" spans="1:10" ht="24">
      <c r="A282" s="49">
        <v>44998</v>
      </c>
      <c r="B282" s="12">
        <v>93009</v>
      </c>
      <c r="C282" s="10" t="s">
        <v>82</v>
      </c>
      <c r="D282" s="26" t="s">
        <v>745</v>
      </c>
      <c r="E282" s="37" t="s">
        <v>164</v>
      </c>
      <c r="F282" s="14">
        <v>13.1</v>
      </c>
      <c r="G282" s="37" t="s">
        <v>746</v>
      </c>
      <c r="H282" s="114">
        <f t="shared" si="53"/>
        <v>22.2075</v>
      </c>
      <c r="I282" s="115">
        <f t="shared" si="54"/>
        <v>290.91825</v>
      </c>
      <c r="J282" s="116">
        <f>I282*$L$3-0.01</f>
        <v>356.27758077499999</v>
      </c>
    </row>
    <row r="283" spans="1:10" ht="72">
      <c r="A283" s="49">
        <v>45364</v>
      </c>
      <c r="B283" s="38" t="s">
        <v>989</v>
      </c>
      <c r="C283" s="10" t="s">
        <v>90</v>
      </c>
      <c r="D283" s="26" t="s">
        <v>747</v>
      </c>
      <c r="E283" s="37" t="s">
        <v>129</v>
      </c>
      <c r="F283" s="14">
        <v>1</v>
      </c>
      <c r="G283" s="37" t="s">
        <v>748</v>
      </c>
      <c r="H283" s="114">
        <f t="shared" si="53"/>
        <v>880.27500000000009</v>
      </c>
      <c r="I283" s="115">
        <f t="shared" si="54"/>
        <v>880.27500000000009</v>
      </c>
      <c r="J283" s="116">
        <f>I283*$L$3-0.01</f>
        <v>1078.0627925000001</v>
      </c>
    </row>
    <row r="284" spans="1:10" ht="36">
      <c r="A284" s="50">
        <v>45729</v>
      </c>
      <c r="B284" s="40" t="s">
        <v>990</v>
      </c>
      <c r="C284" s="9" t="s">
        <v>90</v>
      </c>
      <c r="D284" s="27" t="s">
        <v>749</v>
      </c>
      <c r="E284" s="36" t="s">
        <v>129</v>
      </c>
      <c r="F284" s="17">
        <v>1</v>
      </c>
      <c r="G284" s="36" t="s">
        <v>750</v>
      </c>
      <c r="H284" s="114">
        <f t="shared" si="53"/>
        <v>843.90000000000009</v>
      </c>
      <c r="I284" s="115">
        <f t="shared" si="54"/>
        <v>843.90000000000009</v>
      </c>
      <c r="J284" s="116">
        <f t="shared" ref="J284:J302" si="57">I284*$L$3</f>
        <v>1033.52433</v>
      </c>
    </row>
    <row r="285" spans="1:10">
      <c r="A285" s="49">
        <v>46094</v>
      </c>
      <c r="B285" s="12">
        <v>863</v>
      </c>
      <c r="C285" s="10" t="s">
        <v>82</v>
      </c>
      <c r="D285" s="26" t="s">
        <v>751</v>
      </c>
      <c r="E285" s="37" t="s">
        <v>164</v>
      </c>
      <c r="F285" s="14">
        <v>2.2000000000000002</v>
      </c>
      <c r="G285" s="37" t="s">
        <v>752</v>
      </c>
      <c r="H285" s="114">
        <f t="shared" si="53"/>
        <v>29.325000000000003</v>
      </c>
      <c r="I285" s="115">
        <f t="shared" si="54"/>
        <v>64.515000000000015</v>
      </c>
      <c r="J285" s="116">
        <f t="shared" si="57"/>
        <v>79.011520500000017</v>
      </c>
    </row>
    <row r="286" spans="1:10" ht="36">
      <c r="A286" s="49">
        <v>46459</v>
      </c>
      <c r="B286" s="37" t="s">
        <v>753</v>
      </c>
      <c r="C286" s="10" t="s">
        <v>358</v>
      </c>
      <c r="D286" s="26" t="s">
        <v>754</v>
      </c>
      <c r="E286" s="37" t="s">
        <v>129</v>
      </c>
      <c r="F286" s="14">
        <v>1</v>
      </c>
      <c r="G286" s="37" t="s">
        <v>755</v>
      </c>
      <c r="H286" s="114">
        <f t="shared" si="53"/>
        <v>771.5625</v>
      </c>
      <c r="I286" s="115">
        <f t="shared" si="54"/>
        <v>771.5625</v>
      </c>
      <c r="J286" s="116">
        <f t="shared" si="57"/>
        <v>944.93259374999991</v>
      </c>
    </row>
    <row r="287" spans="1:10" ht="36">
      <c r="A287" s="49">
        <v>46825</v>
      </c>
      <c r="B287" s="12">
        <v>101881</v>
      </c>
      <c r="C287" s="10" t="s">
        <v>82</v>
      </c>
      <c r="D287" s="26" t="s">
        <v>756</v>
      </c>
      <c r="E287" s="37" t="s">
        <v>129</v>
      </c>
      <c r="F287" s="14">
        <v>1</v>
      </c>
      <c r="G287" s="37" t="s">
        <v>757</v>
      </c>
      <c r="H287" s="114">
        <f t="shared" si="53"/>
        <v>682.30500000000006</v>
      </c>
      <c r="I287" s="115">
        <f t="shared" si="54"/>
        <v>682.30500000000006</v>
      </c>
      <c r="J287" s="116">
        <f t="shared" si="57"/>
        <v>835.61893350000003</v>
      </c>
    </row>
    <row r="288" spans="1:10" ht="36">
      <c r="A288" s="49">
        <v>47190</v>
      </c>
      <c r="B288" s="12">
        <v>101883</v>
      </c>
      <c r="C288" s="10" t="s">
        <v>82</v>
      </c>
      <c r="D288" s="26" t="s">
        <v>758</v>
      </c>
      <c r="E288" s="37" t="s">
        <v>129</v>
      </c>
      <c r="F288" s="14">
        <v>2</v>
      </c>
      <c r="G288" s="37" t="s">
        <v>759</v>
      </c>
      <c r="H288" s="114">
        <f t="shared" si="53"/>
        <v>396.87749999999994</v>
      </c>
      <c r="I288" s="115">
        <f t="shared" si="54"/>
        <v>793.75499999999988</v>
      </c>
      <c r="J288" s="116">
        <f t="shared" si="57"/>
        <v>972.11174849999975</v>
      </c>
    </row>
    <row r="289" spans="1:10" ht="24">
      <c r="A289" s="49">
        <v>11030</v>
      </c>
      <c r="B289" s="37" t="s">
        <v>760</v>
      </c>
      <c r="C289" s="10" t="s">
        <v>358</v>
      </c>
      <c r="D289" s="26" t="s">
        <v>761</v>
      </c>
      <c r="E289" s="37" t="s">
        <v>129</v>
      </c>
      <c r="F289" s="14">
        <v>1</v>
      </c>
      <c r="G289" s="37" t="s">
        <v>762</v>
      </c>
      <c r="H289" s="114">
        <f t="shared" si="53"/>
        <v>239.745</v>
      </c>
      <c r="I289" s="115">
        <f t="shared" si="54"/>
        <v>239.745</v>
      </c>
      <c r="J289" s="116">
        <f t="shared" si="57"/>
        <v>293.6157015</v>
      </c>
    </row>
    <row r="290" spans="1:10" ht="24">
      <c r="A290" s="49">
        <v>11395</v>
      </c>
      <c r="B290" s="12">
        <v>101896</v>
      </c>
      <c r="C290" s="10" t="s">
        <v>82</v>
      </c>
      <c r="D290" s="26" t="s">
        <v>763</v>
      </c>
      <c r="E290" s="37" t="s">
        <v>129</v>
      </c>
      <c r="F290" s="14">
        <v>2</v>
      </c>
      <c r="G290" s="37" t="s">
        <v>764</v>
      </c>
      <c r="H290" s="114">
        <f t="shared" si="53"/>
        <v>448.91249999999997</v>
      </c>
      <c r="I290" s="115">
        <f t="shared" si="54"/>
        <v>897.82499999999993</v>
      </c>
      <c r="J290" s="116">
        <f t="shared" si="57"/>
        <v>1099.5662774999998</v>
      </c>
    </row>
    <row r="291" spans="1:10" ht="24">
      <c r="A291" s="49">
        <v>11761</v>
      </c>
      <c r="B291" s="12">
        <v>93670</v>
      </c>
      <c r="C291" s="10" t="s">
        <v>82</v>
      </c>
      <c r="D291" s="26" t="s">
        <v>765</v>
      </c>
      <c r="E291" s="37" t="s">
        <v>129</v>
      </c>
      <c r="F291" s="14">
        <v>3</v>
      </c>
      <c r="G291" s="37" t="s">
        <v>766</v>
      </c>
      <c r="H291" s="114">
        <f t="shared" si="53"/>
        <v>55.050000000000004</v>
      </c>
      <c r="I291" s="115">
        <f t="shared" si="54"/>
        <v>165.15</v>
      </c>
      <c r="J291" s="116">
        <f t="shared" si="57"/>
        <v>202.25920499999998</v>
      </c>
    </row>
    <row r="292" spans="1:10" ht="24">
      <c r="A292" s="49">
        <v>12126</v>
      </c>
      <c r="B292" s="12">
        <v>93671</v>
      </c>
      <c r="C292" s="10" t="s">
        <v>82</v>
      </c>
      <c r="D292" s="26" t="s">
        <v>767</v>
      </c>
      <c r="E292" s="37" t="s">
        <v>129</v>
      </c>
      <c r="F292" s="14">
        <v>2</v>
      </c>
      <c r="G292" s="37" t="s">
        <v>768</v>
      </c>
      <c r="H292" s="114">
        <f t="shared" si="53"/>
        <v>59.730000000000004</v>
      </c>
      <c r="I292" s="115">
        <f t="shared" si="54"/>
        <v>119.46000000000001</v>
      </c>
      <c r="J292" s="116">
        <f t="shared" si="57"/>
        <v>146.302662</v>
      </c>
    </row>
    <row r="293" spans="1:10" ht="24">
      <c r="A293" s="49">
        <v>12491</v>
      </c>
      <c r="B293" s="12">
        <v>93673</v>
      </c>
      <c r="C293" s="10" t="s">
        <v>82</v>
      </c>
      <c r="D293" s="26" t="s">
        <v>769</v>
      </c>
      <c r="E293" s="37" t="s">
        <v>129</v>
      </c>
      <c r="F293" s="14">
        <v>2</v>
      </c>
      <c r="G293" s="37" t="s">
        <v>770</v>
      </c>
      <c r="H293" s="114">
        <f t="shared" si="53"/>
        <v>76.89</v>
      </c>
      <c r="I293" s="115">
        <f t="shared" si="54"/>
        <v>153.78</v>
      </c>
      <c r="J293" s="116">
        <f t="shared" si="57"/>
        <v>188.33436599999999</v>
      </c>
    </row>
    <row r="294" spans="1:10" ht="24">
      <c r="A294" s="49">
        <v>12856</v>
      </c>
      <c r="B294" s="37" t="s">
        <v>771</v>
      </c>
      <c r="C294" s="10" t="s">
        <v>358</v>
      </c>
      <c r="D294" s="26" t="s">
        <v>772</v>
      </c>
      <c r="E294" s="37" t="s">
        <v>129</v>
      </c>
      <c r="F294" s="14">
        <v>2</v>
      </c>
      <c r="G294" s="37" t="s">
        <v>773</v>
      </c>
      <c r="H294" s="114">
        <f t="shared" si="53"/>
        <v>144.5925</v>
      </c>
      <c r="I294" s="115">
        <f t="shared" si="54"/>
        <v>289.185</v>
      </c>
      <c r="J294" s="116">
        <f t="shared" si="57"/>
        <v>354.16486949999995</v>
      </c>
    </row>
    <row r="295" spans="1:10" ht="24">
      <c r="A295" s="49">
        <v>13222</v>
      </c>
      <c r="B295" s="12">
        <v>93653</v>
      </c>
      <c r="C295" s="10" t="s">
        <v>82</v>
      </c>
      <c r="D295" s="26" t="s">
        <v>774</v>
      </c>
      <c r="E295" s="37" t="s">
        <v>129</v>
      </c>
      <c r="F295" s="14">
        <v>9</v>
      </c>
      <c r="G295" s="37" t="s">
        <v>775</v>
      </c>
      <c r="H295" s="114">
        <f t="shared" si="53"/>
        <v>8.5649999999999995</v>
      </c>
      <c r="I295" s="115">
        <f t="shared" si="54"/>
        <v>77.084999999999994</v>
      </c>
      <c r="J295" s="116">
        <f t="shared" si="57"/>
        <v>94.405999499999979</v>
      </c>
    </row>
    <row r="296" spans="1:10" ht="24">
      <c r="A296" s="49">
        <v>13587</v>
      </c>
      <c r="B296" s="12">
        <v>93654</v>
      </c>
      <c r="C296" s="10" t="s">
        <v>82</v>
      </c>
      <c r="D296" s="26" t="s">
        <v>776</v>
      </c>
      <c r="E296" s="37" t="s">
        <v>129</v>
      </c>
      <c r="F296" s="14">
        <v>4</v>
      </c>
      <c r="G296" s="37" t="s">
        <v>777</v>
      </c>
      <c r="H296" s="114">
        <f t="shared" si="53"/>
        <v>9.2475000000000005</v>
      </c>
      <c r="I296" s="115">
        <f t="shared" si="54"/>
        <v>36.99</v>
      </c>
      <c r="J296" s="116">
        <f t="shared" si="57"/>
        <v>45.301653000000002</v>
      </c>
    </row>
    <row r="297" spans="1:10" ht="24">
      <c r="A297" s="49">
        <v>13952</v>
      </c>
      <c r="B297" s="12">
        <v>93656</v>
      </c>
      <c r="C297" s="10" t="s">
        <v>82</v>
      </c>
      <c r="D297" s="26" t="s">
        <v>778</v>
      </c>
      <c r="E297" s="37" t="s">
        <v>129</v>
      </c>
      <c r="F297" s="14">
        <v>1</v>
      </c>
      <c r="G297" s="37" t="s">
        <v>779</v>
      </c>
      <c r="H297" s="114">
        <f t="shared" si="53"/>
        <v>10.5</v>
      </c>
      <c r="I297" s="115">
        <f t="shared" si="54"/>
        <v>10.5</v>
      </c>
      <c r="J297" s="116">
        <f t="shared" si="57"/>
        <v>12.859349999999999</v>
      </c>
    </row>
    <row r="298" spans="1:10" ht="24">
      <c r="A298" s="49">
        <v>14317</v>
      </c>
      <c r="B298" s="12">
        <v>93660</v>
      </c>
      <c r="C298" s="10" t="s">
        <v>82</v>
      </c>
      <c r="D298" s="26" t="s">
        <v>780</v>
      </c>
      <c r="E298" s="37" t="s">
        <v>129</v>
      </c>
      <c r="F298" s="14">
        <v>4</v>
      </c>
      <c r="G298" s="37" t="s">
        <v>781</v>
      </c>
      <c r="H298" s="114">
        <f t="shared" si="53"/>
        <v>38.947499999999998</v>
      </c>
      <c r="I298" s="115">
        <f t="shared" si="54"/>
        <v>155.79</v>
      </c>
      <c r="J298" s="116">
        <f t="shared" si="57"/>
        <v>190.79601299999999</v>
      </c>
    </row>
    <row r="299" spans="1:10" ht="24">
      <c r="A299" s="50">
        <v>14683</v>
      </c>
      <c r="B299" s="16">
        <v>93661</v>
      </c>
      <c r="C299" s="9" t="s">
        <v>82</v>
      </c>
      <c r="D299" s="27" t="s">
        <v>782</v>
      </c>
      <c r="E299" s="36" t="s">
        <v>129</v>
      </c>
      <c r="F299" s="17">
        <v>10</v>
      </c>
      <c r="G299" s="36" t="s">
        <v>783</v>
      </c>
      <c r="H299" s="114">
        <f t="shared" si="53"/>
        <v>40.32</v>
      </c>
      <c r="I299" s="115">
        <f t="shared" si="54"/>
        <v>403.2</v>
      </c>
      <c r="J299" s="116">
        <f t="shared" si="57"/>
        <v>493.79903999999993</v>
      </c>
    </row>
    <row r="300" spans="1:10" ht="24">
      <c r="A300" s="49">
        <v>15048</v>
      </c>
      <c r="B300" s="12">
        <v>93664</v>
      </c>
      <c r="C300" s="10" t="s">
        <v>82</v>
      </c>
      <c r="D300" s="26" t="s">
        <v>784</v>
      </c>
      <c r="E300" s="37" t="s">
        <v>129</v>
      </c>
      <c r="F300" s="14">
        <v>1</v>
      </c>
      <c r="G300" s="37" t="s">
        <v>785</v>
      </c>
      <c r="H300" s="114">
        <f t="shared" si="53"/>
        <v>45.967500000000001</v>
      </c>
      <c r="I300" s="115">
        <f t="shared" si="54"/>
        <v>45.967500000000001</v>
      </c>
      <c r="J300" s="116">
        <f t="shared" si="57"/>
        <v>56.296397249999998</v>
      </c>
    </row>
    <row r="301" spans="1:10" ht="24">
      <c r="A301" s="49">
        <v>15413</v>
      </c>
      <c r="B301" s="12">
        <v>39465</v>
      </c>
      <c r="C301" s="10" t="s">
        <v>82</v>
      </c>
      <c r="D301" s="26" t="s">
        <v>786</v>
      </c>
      <c r="E301" s="37" t="s">
        <v>129</v>
      </c>
      <c r="F301" s="14">
        <v>4</v>
      </c>
      <c r="G301" s="37" t="s">
        <v>787</v>
      </c>
      <c r="H301" s="114">
        <f t="shared" si="53"/>
        <v>43.762500000000003</v>
      </c>
      <c r="I301" s="115">
        <f t="shared" si="54"/>
        <v>175.05</v>
      </c>
      <c r="J301" s="116">
        <f t="shared" si="57"/>
        <v>214.383735</v>
      </c>
    </row>
    <row r="302" spans="1:10">
      <c r="A302" s="49">
        <v>15778</v>
      </c>
      <c r="B302" s="12">
        <v>39445</v>
      </c>
      <c r="C302" s="10" t="s">
        <v>82</v>
      </c>
      <c r="D302" s="26" t="s">
        <v>788</v>
      </c>
      <c r="E302" s="37" t="s">
        <v>129</v>
      </c>
      <c r="F302" s="14">
        <v>7</v>
      </c>
      <c r="G302" s="37" t="s">
        <v>789</v>
      </c>
      <c r="H302" s="114">
        <f t="shared" si="53"/>
        <v>90.052499999999995</v>
      </c>
      <c r="I302" s="115">
        <f t="shared" si="54"/>
        <v>630.36749999999995</v>
      </c>
      <c r="J302" s="116">
        <f t="shared" si="57"/>
        <v>772.01107724999986</v>
      </c>
    </row>
    <row r="303" spans="1:10" ht="24">
      <c r="A303" s="49">
        <v>16144</v>
      </c>
      <c r="B303" s="38" t="s">
        <v>991</v>
      </c>
      <c r="C303" s="10" t="s">
        <v>90</v>
      </c>
      <c r="D303" s="26" t="s">
        <v>790</v>
      </c>
      <c r="E303" s="37" t="s">
        <v>164</v>
      </c>
      <c r="F303" s="14">
        <v>89</v>
      </c>
      <c r="G303" s="37" t="s">
        <v>791</v>
      </c>
      <c r="H303" s="114">
        <f t="shared" si="53"/>
        <v>51.015000000000001</v>
      </c>
      <c r="I303" s="115">
        <f t="shared" si="54"/>
        <v>4540.335</v>
      </c>
      <c r="J303" s="116">
        <f>I303*$L$3-0.01</f>
        <v>5560.5382744999997</v>
      </c>
    </row>
    <row r="304" spans="1:10" ht="36">
      <c r="A304" s="49">
        <v>16509</v>
      </c>
      <c r="B304" s="38" t="s">
        <v>992</v>
      </c>
      <c r="C304" s="10" t="s">
        <v>90</v>
      </c>
      <c r="D304" s="26" t="s">
        <v>792</v>
      </c>
      <c r="E304" s="37" t="s">
        <v>164</v>
      </c>
      <c r="F304" s="14">
        <v>41.8</v>
      </c>
      <c r="G304" s="37" t="s">
        <v>793</v>
      </c>
      <c r="H304" s="114">
        <f t="shared" si="53"/>
        <v>70.41</v>
      </c>
      <c r="I304" s="115">
        <f t="shared" si="54"/>
        <v>2943.1379999999995</v>
      </c>
      <c r="J304" s="116">
        <f>I304*$L$3-0.01</f>
        <v>3604.4511085999989</v>
      </c>
    </row>
    <row r="305" spans="1:10" ht="24">
      <c r="A305" s="49">
        <v>16874</v>
      </c>
      <c r="B305" s="38" t="s">
        <v>993</v>
      </c>
      <c r="C305" s="10" t="s">
        <v>90</v>
      </c>
      <c r="D305" s="26" t="s">
        <v>794</v>
      </c>
      <c r="E305" s="37" t="s">
        <v>129</v>
      </c>
      <c r="F305" s="14">
        <v>2</v>
      </c>
      <c r="G305" s="37" t="s">
        <v>795</v>
      </c>
      <c r="H305" s="114">
        <f t="shared" si="53"/>
        <v>41.6175</v>
      </c>
      <c r="I305" s="115">
        <f t="shared" si="54"/>
        <v>83.234999999999999</v>
      </c>
      <c r="J305" s="116">
        <f t="shared" ref="J305:J311" si="58">I305*$L$3</f>
        <v>101.93790449999999</v>
      </c>
    </row>
    <row r="306" spans="1:10" ht="24">
      <c r="A306" s="49">
        <v>17239</v>
      </c>
      <c r="B306" s="38" t="s">
        <v>994</v>
      </c>
      <c r="C306" s="10" t="s">
        <v>90</v>
      </c>
      <c r="D306" s="26" t="s">
        <v>796</v>
      </c>
      <c r="E306" s="37" t="s">
        <v>129</v>
      </c>
      <c r="F306" s="14">
        <v>3</v>
      </c>
      <c r="G306" s="37" t="s">
        <v>797</v>
      </c>
      <c r="H306" s="114">
        <f t="shared" si="53"/>
        <v>48.412499999999994</v>
      </c>
      <c r="I306" s="115">
        <f t="shared" si="54"/>
        <v>145.23749999999998</v>
      </c>
      <c r="J306" s="116">
        <f t="shared" si="58"/>
        <v>177.87236624999997</v>
      </c>
    </row>
    <row r="307" spans="1:10" ht="24">
      <c r="A307" s="49">
        <v>17605</v>
      </c>
      <c r="B307" s="38" t="s">
        <v>995</v>
      </c>
      <c r="C307" s="10" t="s">
        <v>90</v>
      </c>
      <c r="D307" s="26" t="s">
        <v>798</v>
      </c>
      <c r="E307" s="37" t="s">
        <v>129</v>
      </c>
      <c r="F307" s="14">
        <v>3</v>
      </c>
      <c r="G307" s="37" t="s">
        <v>799</v>
      </c>
      <c r="H307" s="114">
        <f t="shared" si="53"/>
        <v>12.7575</v>
      </c>
      <c r="I307" s="115">
        <f t="shared" si="54"/>
        <v>38.272500000000001</v>
      </c>
      <c r="J307" s="116">
        <f t="shared" si="58"/>
        <v>46.872330749999996</v>
      </c>
    </row>
    <row r="308" spans="1:10" ht="36">
      <c r="A308" s="49">
        <v>17970</v>
      </c>
      <c r="B308" s="12">
        <v>92992</v>
      </c>
      <c r="C308" s="10" t="s">
        <v>82</v>
      </c>
      <c r="D308" s="26" t="s">
        <v>800</v>
      </c>
      <c r="E308" s="37" t="s">
        <v>164</v>
      </c>
      <c r="F308" s="14">
        <v>114.8</v>
      </c>
      <c r="G308" s="37" t="s">
        <v>801</v>
      </c>
      <c r="H308" s="114">
        <f t="shared" si="53"/>
        <v>80.032499999999999</v>
      </c>
      <c r="I308" s="115">
        <f t="shared" si="54"/>
        <v>9187.7309999999998</v>
      </c>
      <c r="J308" s="116">
        <f t="shared" si="58"/>
        <v>11252.2141557</v>
      </c>
    </row>
    <row r="309" spans="1:10" ht="36">
      <c r="A309" s="49">
        <v>18335</v>
      </c>
      <c r="B309" s="12">
        <v>92988</v>
      </c>
      <c r="C309" s="10" t="s">
        <v>82</v>
      </c>
      <c r="D309" s="26" t="s">
        <v>802</v>
      </c>
      <c r="E309" s="37" t="s">
        <v>164</v>
      </c>
      <c r="F309" s="14">
        <v>28.7</v>
      </c>
      <c r="G309" s="37" t="s">
        <v>803</v>
      </c>
      <c r="H309" s="114">
        <f t="shared" si="53"/>
        <v>44.924999999999997</v>
      </c>
      <c r="I309" s="115">
        <f t="shared" si="54"/>
        <v>1289.3474999999999</v>
      </c>
      <c r="J309" s="116">
        <f t="shared" si="58"/>
        <v>1579.0638832499997</v>
      </c>
    </row>
    <row r="310" spans="1:10" ht="36">
      <c r="A310" s="49">
        <v>18700</v>
      </c>
      <c r="B310" s="12">
        <v>101563</v>
      </c>
      <c r="C310" s="10" t="s">
        <v>82</v>
      </c>
      <c r="D310" s="26" t="s">
        <v>804</v>
      </c>
      <c r="E310" s="37" t="s">
        <v>164</v>
      </c>
      <c r="F310" s="14">
        <v>29.2</v>
      </c>
      <c r="G310" s="37" t="s">
        <v>805</v>
      </c>
      <c r="H310" s="114">
        <f t="shared" si="53"/>
        <v>28.027499999999996</v>
      </c>
      <c r="I310" s="115">
        <f t="shared" si="54"/>
        <v>818.40299999999991</v>
      </c>
      <c r="J310" s="116">
        <f t="shared" si="58"/>
        <v>1002.2981540999998</v>
      </c>
    </row>
    <row r="311" spans="1:10" ht="24">
      <c r="A311" s="49">
        <v>19066</v>
      </c>
      <c r="B311" s="12">
        <v>101889</v>
      </c>
      <c r="C311" s="10" t="s">
        <v>82</v>
      </c>
      <c r="D311" s="26" t="s">
        <v>806</v>
      </c>
      <c r="E311" s="37" t="s">
        <v>164</v>
      </c>
      <c r="F311" s="14">
        <v>84</v>
      </c>
      <c r="G311" s="37" t="s">
        <v>807</v>
      </c>
      <c r="H311" s="114">
        <f t="shared" si="53"/>
        <v>20.2425</v>
      </c>
      <c r="I311" s="115">
        <f t="shared" si="54"/>
        <v>1700.37</v>
      </c>
      <c r="J311" s="116">
        <f t="shared" si="58"/>
        <v>2082.4431389999995</v>
      </c>
    </row>
    <row r="312" spans="1:10" ht="24">
      <c r="A312" s="49">
        <v>19431</v>
      </c>
      <c r="B312" s="12">
        <v>91927</v>
      </c>
      <c r="C312" s="10" t="s">
        <v>82</v>
      </c>
      <c r="D312" s="26" t="s">
        <v>808</v>
      </c>
      <c r="E312" s="37" t="s">
        <v>164</v>
      </c>
      <c r="F312" s="13">
        <v>1509.5</v>
      </c>
      <c r="G312" s="37" t="s">
        <v>809</v>
      </c>
      <c r="H312" s="114">
        <f t="shared" si="53"/>
        <v>4.26</v>
      </c>
      <c r="I312" s="115">
        <f t="shared" si="54"/>
        <v>6430.4699999999993</v>
      </c>
      <c r="J312" s="116">
        <f>I312*$L$3-0.01</f>
        <v>7875.3866089999983</v>
      </c>
    </row>
    <row r="313" spans="1:10" ht="24">
      <c r="A313" s="49">
        <v>19796</v>
      </c>
      <c r="B313" s="12">
        <v>91929</v>
      </c>
      <c r="C313" s="10" t="s">
        <v>82</v>
      </c>
      <c r="D313" s="26" t="s">
        <v>810</v>
      </c>
      <c r="E313" s="37" t="s">
        <v>164</v>
      </c>
      <c r="F313" s="14">
        <v>873.7</v>
      </c>
      <c r="G313" s="37" t="s">
        <v>811</v>
      </c>
      <c r="H313" s="114">
        <f t="shared" si="53"/>
        <v>6.2024999999999997</v>
      </c>
      <c r="I313" s="115">
        <f t="shared" si="54"/>
        <v>5419.1242499999998</v>
      </c>
      <c r="J313" s="116">
        <f>I313*$L$3-0.01</f>
        <v>6636.7914689749987</v>
      </c>
    </row>
    <row r="314" spans="1:10" ht="24">
      <c r="A314" s="50">
        <v>20161</v>
      </c>
      <c r="B314" s="16">
        <v>91931</v>
      </c>
      <c r="C314" s="9" t="s">
        <v>82</v>
      </c>
      <c r="D314" s="27" t="s">
        <v>812</v>
      </c>
      <c r="E314" s="36" t="s">
        <v>164</v>
      </c>
      <c r="F314" s="17">
        <v>30</v>
      </c>
      <c r="G314" s="36" t="s">
        <v>813</v>
      </c>
      <c r="H314" s="114">
        <f t="shared" si="53"/>
        <v>8.6850000000000005</v>
      </c>
      <c r="I314" s="115">
        <f t="shared" si="54"/>
        <v>260.55</v>
      </c>
      <c r="J314" s="116">
        <f>I314*$L$3-0.01</f>
        <v>319.08558499999998</v>
      </c>
    </row>
    <row r="315" spans="1:10" ht="24">
      <c r="A315" s="49">
        <v>20527</v>
      </c>
      <c r="B315" s="12">
        <v>91932</v>
      </c>
      <c r="C315" s="10" t="s">
        <v>82</v>
      </c>
      <c r="D315" s="26" t="s">
        <v>814</v>
      </c>
      <c r="E315" s="37" t="s">
        <v>164</v>
      </c>
      <c r="F315" s="14">
        <v>16.5</v>
      </c>
      <c r="G315" s="37" t="s">
        <v>622</v>
      </c>
      <c r="H315" s="114">
        <f t="shared" si="53"/>
        <v>14.2575</v>
      </c>
      <c r="I315" s="115">
        <f t="shared" si="54"/>
        <v>235.24875</v>
      </c>
      <c r="J315" s="116">
        <f>I315*$L$3-0.01</f>
        <v>288.09914412500001</v>
      </c>
    </row>
    <row r="316" spans="1:10" ht="24">
      <c r="A316" s="49">
        <v>20892</v>
      </c>
      <c r="B316" s="12">
        <v>91935</v>
      </c>
      <c r="C316" s="10" t="s">
        <v>82</v>
      </c>
      <c r="D316" s="26" t="s">
        <v>815</v>
      </c>
      <c r="E316" s="37" t="s">
        <v>164</v>
      </c>
      <c r="F316" s="14">
        <v>28.3</v>
      </c>
      <c r="G316" s="37" t="s">
        <v>816</v>
      </c>
      <c r="H316" s="114">
        <f t="shared" si="53"/>
        <v>21.54</v>
      </c>
      <c r="I316" s="115">
        <f t="shared" si="54"/>
        <v>609.58199999999999</v>
      </c>
      <c r="J316" s="116">
        <f t="shared" ref="J316:J326" si="59">I316*$L$3</f>
        <v>746.55507539999996</v>
      </c>
    </row>
    <row r="317" spans="1:10" ht="24">
      <c r="A317" s="49">
        <v>21257</v>
      </c>
      <c r="B317" s="12">
        <v>91936</v>
      </c>
      <c r="C317" s="10" t="s">
        <v>82</v>
      </c>
      <c r="D317" s="26" t="s">
        <v>817</v>
      </c>
      <c r="E317" s="37" t="s">
        <v>129</v>
      </c>
      <c r="F317" s="14">
        <v>107</v>
      </c>
      <c r="G317" s="37" t="s">
        <v>818</v>
      </c>
      <c r="H317" s="114">
        <f t="shared" si="53"/>
        <v>18.419999999999998</v>
      </c>
      <c r="I317" s="115">
        <f t="shared" si="54"/>
        <v>1970.9399999999998</v>
      </c>
      <c r="J317" s="116">
        <f t="shared" si="59"/>
        <v>2413.8102179999996</v>
      </c>
    </row>
    <row r="318" spans="1:10" ht="24">
      <c r="A318" s="49">
        <v>21622</v>
      </c>
      <c r="B318" s="12">
        <v>91940</v>
      </c>
      <c r="C318" s="10" t="s">
        <v>82</v>
      </c>
      <c r="D318" s="26" t="s">
        <v>819</v>
      </c>
      <c r="E318" s="37" t="s">
        <v>129</v>
      </c>
      <c r="F318" s="14">
        <v>76</v>
      </c>
      <c r="G318" s="37" t="s">
        <v>820</v>
      </c>
      <c r="H318" s="114">
        <f t="shared" si="53"/>
        <v>18.794999999999998</v>
      </c>
      <c r="I318" s="115">
        <f t="shared" si="54"/>
        <v>1428.4199999999998</v>
      </c>
      <c r="J318" s="116">
        <f t="shared" si="59"/>
        <v>1749.3859739999996</v>
      </c>
    </row>
    <row r="319" spans="1:10" ht="24">
      <c r="A319" s="49">
        <v>21988</v>
      </c>
      <c r="B319" s="38" t="s">
        <v>996</v>
      </c>
      <c r="C319" s="10" t="s">
        <v>90</v>
      </c>
      <c r="D319" s="26" t="s">
        <v>821</v>
      </c>
      <c r="E319" s="37" t="s">
        <v>129</v>
      </c>
      <c r="F319" s="14">
        <v>12</v>
      </c>
      <c r="G319" s="37" t="s">
        <v>822</v>
      </c>
      <c r="H319" s="114">
        <f t="shared" si="53"/>
        <v>62.962500000000006</v>
      </c>
      <c r="I319" s="115">
        <f t="shared" si="54"/>
        <v>755.55000000000007</v>
      </c>
      <c r="J319" s="116">
        <f t="shared" si="59"/>
        <v>925.32208500000002</v>
      </c>
    </row>
    <row r="320" spans="1:10" ht="24">
      <c r="A320" s="49">
        <v>22353</v>
      </c>
      <c r="B320" s="38" t="s">
        <v>997</v>
      </c>
      <c r="C320" s="10" t="s">
        <v>90</v>
      </c>
      <c r="D320" s="26" t="s">
        <v>823</v>
      </c>
      <c r="E320" s="37" t="s">
        <v>129</v>
      </c>
      <c r="F320" s="14">
        <v>15</v>
      </c>
      <c r="G320" s="37" t="s">
        <v>824</v>
      </c>
      <c r="H320" s="114">
        <f t="shared" si="53"/>
        <v>40.89</v>
      </c>
      <c r="I320" s="115">
        <f t="shared" si="54"/>
        <v>613.35</v>
      </c>
      <c r="J320" s="116">
        <f t="shared" si="59"/>
        <v>751.16974499999992</v>
      </c>
    </row>
    <row r="321" spans="1:10" ht="24">
      <c r="A321" s="49">
        <v>22718</v>
      </c>
      <c r="B321" s="12">
        <v>91953</v>
      </c>
      <c r="C321" s="10" t="s">
        <v>82</v>
      </c>
      <c r="D321" s="26" t="s">
        <v>825</v>
      </c>
      <c r="E321" s="37" t="s">
        <v>129</v>
      </c>
      <c r="F321" s="14">
        <v>17</v>
      </c>
      <c r="G321" s="37" t="s">
        <v>826</v>
      </c>
      <c r="H321" s="114">
        <f t="shared" si="53"/>
        <v>27.015000000000001</v>
      </c>
      <c r="I321" s="115">
        <f t="shared" si="54"/>
        <v>459.255</v>
      </c>
      <c r="J321" s="116">
        <f t="shared" si="59"/>
        <v>562.44959849999998</v>
      </c>
    </row>
    <row r="322" spans="1:10" ht="24">
      <c r="A322" s="49">
        <v>23083</v>
      </c>
      <c r="B322" s="12">
        <v>91996</v>
      </c>
      <c r="C322" s="10" t="s">
        <v>82</v>
      </c>
      <c r="D322" s="26" t="s">
        <v>827</v>
      </c>
      <c r="E322" s="37" t="s">
        <v>129</v>
      </c>
      <c r="F322" s="14">
        <v>27</v>
      </c>
      <c r="G322" s="37" t="s">
        <v>828</v>
      </c>
      <c r="H322" s="114">
        <f t="shared" si="53"/>
        <v>32.287499999999994</v>
      </c>
      <c r="I322" s="115">
        <f t="shared" si="54"/>
        <v>871.76249999999982</v>
      </c>
      <c r="J322" s="116">
        <f t="shared" si="59"/>
        <v>1067.6475337499996</v>
      </c>
    </row>
    <row r="323" spans="1:10" ht="24">
      <c r="A323" s="49">
        <v>23449</v>
      </c>
      <c r="B323" s="12">
        <v>91997</v>
      </c>
      <c r="C323" s="10" t="s">
        <v>82</v>
      </c>
      <c r="D323" s="26" t="s">
        <v>829</v>
      </c>
      <c r="E323" s="37" t="s">
        <v>129</v>
      </c>
      <c r="F323" s="14">
        <v>2</v>
      </c>
      <c r="G323" s="37" t="s">
        <v>830</v>
      </c>
      <c r="H323" s="114">
        <f t="shared" si="53"/>
        <v>33.704999999999998</v>
      </c>
      <c r="I323" s="115">
        <f t="shared" si="54"/>
        <v>67.41</v>
      </c>
      <c r="J323" s="116">
        <f t="shared" si="59"/>
        <v>82.557026999999991</v>
      </c>
    </row>
    <row r="324" spans="1:10" ht="24">
      <c r="A324" s="49">
        <v>23814</v>
      </c>
      <c r="B324" s="12">
        <v>92004</v>
      </c>
      <c r="C324" s="10" t="s">
        <v>82</v>
      </c>
      <c r="D324" s="26" t="s">
        <v>831</v>
      </c>
      <c r="E324" s="37" t="s">
        <v>129</v>
      </c>
      <c r="F324" s="14">
        <v>2</v>
      </c>
      <c r="G324" s="37" t="s">
        <v>832</v>
      </c>
      <c r="H324" s="114">
        <f t="shared" ref="H324:H337" si="60">G324*$L$2</f>
        <v>51.307499999999997</v>
      </c>
      <c r="I324" s="115">
        <f t="shared" ref="I324:I337" si="61">H324*F324</f>
        <v>102.61499999999999</v>
      </c>
      <c r="J324" s="116">
        <f t="shared" si="59"/>
        <v>125.67259049999998</v>
      </c>
    </row>
    <row r="325" spans="1:10" ht="24">
      <c r="A325" s="49">
        <v>24179</v>
      </c>
      <c r="B325" s="12">
        <v>101632</v>
      </c>
      <c r="C325" s="10" t="s">
        <v>82</v>
      </c>
      <c r="D325" s="29" t="s">
        <v>998</v>
      </c>
      <c r="E325" s="37" t="s">
        <v>129</v>
      </c>
      <c r="F325" s="14">
        <v>5</v>
      </c>
      <c r="G325" s="37" t="s">
        <v>833</v>
      </c>
      <c r="H325" s="114">
        <f t="shared" si="60"/>
        <v>17.759999999999998</v>
      </c>
      <c r="I325" s="115">
        <f t="shared" si="61"/>
        <v>88.799999999999983</v>
      </c>
      <c r="J325" s="116">
        <f t="shared" si="59"/>
        <v>108.75335999999997</v>
      </c>
    </row>
    <row r="326" spans="1:10" ht="24">
      <c r="A326" s="49">
        <v>24544</v>
      </c>
      <c r="B326" s="12">
        <v>97605</v>
      </c>
      <c r="C326" s="10" t="s">
        <v>82</v>
      </c>
      <c r="D326" s="26" t="s">
        <v>834</v>
      </c>
      <c r="E326" s="37" t="s">
        <v>129</v>
      </c>
      <c r="F326" s="14">
        <v>23</v>
      </c>
      <c r="G326" s="37" t="s">
        <v>835</v>
      </c>
      <c r="H326" s="114">
        <f t="shared" si="60"/>
        <v>47.94</v>
      </c>
      <c r="I326" s="115">
        <f t="shared" si="61"/>
        <v>1102.6199999999999</v>
      </c>
      <c r="J326" s="116">
        <f t="shared" si="59"/>
        <v>1350.3787139999997</v>
      </c>
    </row>
    <row r="327" spans="1:10" ht="48">
      <c r="A327" s="49">
        <v>24910</v>
      </c>
      <c r="B327" s="38" t="s">
        <v>999</v>
      </c>
      <c r="C327" s="10" t="s">
        <v>90</v>
      </c>
      <c r="D327" s="26" t="s">
        <v>836</v>
      </c>
      <c r="E327" s="37" t="s">
        <v>129</v>
      </c>
      <c r="F327" s="14">
        <v>84</v>
      </c>
      <c r="G327" s="37" t="s">
        <v>837</v>
      </c>
      <c r="H327" s="114">
        <f t="shared" si="60"/>
        <v>225.66749999999999</v>
      </c>
      <c r="I327" s="115">
        <f t="shared" si="61"/>
        <v>18956.07</v>
      </c>
      <c r="J327" s="116">
        <f>I327*$L$3-0.01</f>
        <v>23215.488928999999</v>
      </c>
    </row>
    <row r="328" spans="1:10">
      <c r="A328" s="49">
        <v>25275</v>
      </c>
      <c r="B328" s="12">
        <v>39390</v>
      </c>
      <c r="C328" s="10" t="s">
        <v>82</v>
      </c>
      <c r="D328" s="26" t="s">
        <v>838</v>
      </c>
      <c r="E328" s="37" t="s">
        <v>129</v>
      </c>
      <c r="F328" s="14">
        <v>2</v>
      </c>
      <c r="G328" s="37" t="s">
        <v>839</v>
      </c>
      <c r="H328" s="114">
        <f t="shared" si="60"/>
        <v>15.48</v>
      </c>
      <c r="I328" s="115">
        <f t="shared" si="61"/>
        <v>30.96</v>
      </c>
      <c r="J328" s="116">
        <f>I328*$L$3-0.01</f>
        <v>37.906711999999999</v>
      </c>
    </row>
    <row r="329" spans="1:10" ht="24">
      <c r="A329" s="50">
        <v>25640</v>
      </c>
      <c r="B329" s="36" t="s">
        <v>840</v>
      </c>
      <c r="C329" s="9" t="s">
        <v>358</v>
      </c>
      <c r="D329" s="30" t="s">
        <v>1000</v>
      </c>
      <c r="E329" s="36" t="s">
        <v>129</v>
      </c>
      <c r="F329" s="17">
        <v>6</v>
      </c>
      <c r="G329" s="36" t="s">
        <v>841</v>
      </c>
      <c r="H329" s="114">
        <f t="shared" si="60"/>
        <v>130.39500000000001</v>
      </c>
      <c r="I329" s="115">
        <f t="shared" si="61"/>
        <v>782.37000000000012</v>
      </c>
      <c r="J329" s="116">
        <f>I329*$L$3</f>
        <v>958.16853900000001</v>
      </c>
    </row>
    <row r="330" spans="1:10" ht="24">
      <c r="A330" s="49">
        <v>26005</v>
      </c>
      <c r="B330" s="37" t="s">
        <v>842</v>
      </c>
      <c r="C330" s="10" t="s">
        <v>358</v>
      </c>
      <c r="D330" s="26" t="s">
        <v>843</v>
      </c>
      <c r="E330" s="37" t="s">
        <v>129</v>
      </c>
      <c r="F330" s="14">
        <v>13</v>
      </c>
      <c r="G330" s="37" t="s">
        <v>844</v>
      </c>
      <c r="H330" s="114">
        <f t="shared" si="60"/>
        <v>125.52000000000001</v>
      </c>
      <c r="I330" s="115">
        <f t="shared" si="61"/>
        <v>1631.7600000000002</v>
      </c>
      <c r="J330" s="116">
        <f>I330*$L$3</f>
        <v>1998.4164720000001</v>
      </c>
    </row>
    <row r="331" spans="1:10" ht="24">
      <c r="A331" s="49">
        <v>26371</v>
      </c>
      <c r="B331" s="12">
        <v>90447</v>
      </c>
      <c r="C331" s="10" t="s">
        <v>82</v>
      </c>
      <c r="D331" s="26" t="s">
        <v>845</v>
      </c>
      <c r="E331" s="37" t="s">
        <v>164</v>
      </c>
      <c r="F331" s="14">
        <v>84.5</v>
      </c>
      <c r="G331" s="37" t="s">
        <v>846</v>
      </c>
      <c r="H331" s="114">
        <f t="shared" si="60"/>
        <v>8.6549999999999994</v>
      </c>
      <c r="I331" s="115">
        <f t="shared" si="61"/>
        <v>731.34749999999997</v>
      </c>
      <c r="J331" s="116">
        <f>I331*$L$3-0.001</f>
        <v>895.68028324999989</v>
      </c>
    </row>
    <row r="332" spans="1:10" ht="24">
      <c r="A332" s="49">
        <v>26736</v>
      </c>
      <c r="B332" s="12">
        <v>90456</v>
      </c>
      <c r="C332" s="10" t="s">
        <v>82</v>
      </c>
      <c r="D332" s="26" t="s">
        <v>847</v>
      </c>
      <c r="E332" s="37" t="s">
        <v>129</v>
      </c>
      <c r="F332" s="14">
        <v>48</v>
      </c>
      <c r="G332" s="37" t="s">
        <v>848</v>
      </c>
      <c r="H332" s="114">
        <f t="shared" si="60"/>
        <v>5.7375000000000007</v>
      </c>
      <c r="I332" s="115">
        <f t="shared" si="61"/>
        <v>275.40000000000003</v>
      </c>
      <c r="J332" s="116">
        <f t="shared" ref="J332:J337" si="62">I332*$L$3</f>
        <v>337.28237999999999</v>
      </c>
    </row>
    <row r="333" spans="1:10" ht="36">
      <c r="A333" s="49">
        <v>27101</v>
      </c>
      <c r="B333" s="12">
        <v>90466</v>
      </c>
      <c r="C333" s="10" t="s">
        <v>82</v>
      </c>
      <c r="D333" s="29" t="s">
        <v>984</v>
      </c>
      <c r="E333" s="37" t="s">
        <v>164</v>
      </c>
      <c r="F333" s="14">
        <v>84.5</v>
      </c>
      <c r="G333" s="37" t="s">
        <v>682</v>
      </c>
      <c r="H333" s="114">
        <f t="shared" si="60"/>
        <v>15.105</v>
      </c>
      <c r="I333" s="115">
        <f t="shared" si="61"/>
        <v>1276.3724999999999</v>
      </c>
      <c r="J333" s="116">
        <f t="shared" si="62"/>
        <v>1563.1734007499997</v>
      </c>
    </row>
    <row r="334" spans="1:10" ht="24">
      <c r="A334" s="49">
        <v>27466</v>
      </c>
      <c r="B334" s="12">
        <v>102137</v>
      </c>
      <c r="C334" s="10" t="s">
        <v>82</v>
      </c>
      <c r="D334" s="26" t="s">
        <v>849</v>
      </c>
      <c r="E334" s="37" t="s">
        <v>129</v>
      </c>
      <c r="F334" s="14">
        <v>2</v>
      </c>
      <c r="G334" s="37" t="s">
        <v>850</v>
      </c>
      <c r="H334" s="114">
        <f t="shared" si="60"/>
        <v>70.507500000000007</v>
      </c>
      <c r="I334" s="115">
        <f t="shared" si="61"/>
        <v>141.01500000000001</v>
      </c>
      <c r="J334" s="116">
        <f t="shared" si="62"/>
        <v>172.70107050000001</v>
      </c>
    </row>
    <row r="335" spans="1:10" ht="24">
      <c r="A335" s="49">
        <v>27832</v>
      </c>
      <c r="B335" s="37" t="s">
        <v>851</v>
      </c>
      <c r="C335" s="10" t="s">
        <v>358</v>
      </c>
      <c r="D335" s="26" t="s">
        <v>852</v>
      </c>
      <c r="E335" s="37" t="s">
        <v>129</v>
      </c>
      <c r="F335" s="14">
        <v>1</v>
      </c>
      <c r="G335" s="37" t="s">
        <v>853</v>
      </c>
      <c r="H335" s="114">
        <f t="shared" si="60"/>
        <v>1115.07</v>
      </c>
      <c r="I335" s="115">
        <f t="shared" si="61"/>
        <v>1115.07</v>
      </c>
      <c r="J335" s="116">
        <f t="shared" si="62"/>
        <v>1365.6262289999997</v>
      </c>
    </row>
    <row r="336" spans="1:10" ht="36">
      <c r="A336" s="49">
        <v>28197</v>
      </c>
      <c r="B336" s="12">
        <v>101795</v>
      </c>
      <c r="C336" s="10" t="s">
        <v>82</v>
      </c>
      <c r="D336" s="26" t="s">
        <v>854</v>
      </c>
      <c r="E336" s="37" t="s">
        <v>129</v>
      </c>
      <c r="F336" s="14">
        <v>3</v>
      </c>
      <c r="G336" s="37" t="s">
        <v>855</v>
      </c>
      <c r="H336" s="114">
        <f t="shared" si="60"/>
        <v>506.00249999999994</v>
      </c>
      <c r="I336" s="115">
        <f t="shared" si="61"/>
        <v>1518.0074999999997</v>
      </c>
      <c r="J336" s="116">
        <f t="shared" si="62"/>
        <v>1859.1037852499994</v>
      </c>
    </row>
    <row r="337" spans="1:10" ht="24">
      <c r="A337" s="49">
        <v>28562</v>
      </c>
      <c r="B337" s="12">
        <v>101798</v>
      </c>
      <c r="C337" s="10" t="s">
        <v>82</v>
      </c>
      <c r="D337" s="26" t="s">
        <v>856</v>
      </c>
      <c r="E337" s="37" t="s">
        <v>129</v>
      </c>
      <c r="F337" s="14">
        <v>3</v>
      </c>
      <c r="G337" s="37" t="s">
        <v>857</v>
      </c>
      <c r="H337" s="114">
        <f t="shared" si="60"/>
        <v>265.98749999999995</v>
      </c>
      <c r="I337" s="115">
        <f t="shared" si="61"/>
        <v>797.96249999999986</v>
      </c>
      <c r="J337" s="116">
        <f t="shared" si="62"/>
        <v>977.2646737499997</v>
      </c>
    </row>
    <row r="338" spans="1:10">
      <c r="A338" s="23" t="s">
        <v>858</v>
      </c>
      <c r="B338" s="34"/>
      <c r="C338" s="32"/>
      <c r="D338" s="25" t="s">
        <v>859</v>
      </c>
      <c r="E338" s="33"/>
      <c r="F338" s="33"/>
      <c r="G338" s="33"/>
      <c r="H338" s="33"/>
      <c r="I338" s="117">
        <f>SUM(I339:I348)</f>
        <v>56646.781424999994</v>
      </c>
      <c r="J338" s="118">
        <f>SUM(J339:J348)</f>
        <v>69375.313211197499</v>
      </c>
    </row>
    <row r="339" spans="1:10" ht="36">
      <c r="A339" s="15" t="s">
        <v>860</v>
      </c>
      <c r="B339" s="12">
        <v>92543</v>
      </c>
      <c r="C339" s="10" t="s">
        <v>82</v>
      </c>
      <c r="D339" s="26" t="s">
        <v>861</v>
      </c>
      <c r="E339" s="37" t="s">
        <v>99</v>
      </c>
      <c r="F339" s="14">
        <v>155</v>
      </c>
      <c r="G339" s="37" t="s">
        <v>862</v>
      </c>
      <c r="H339" s="114">
        <f t="shared" ref="H339:H348" si="63">G339*$L$2</f>
        <v>21.727499999999999</v>
      </c>
      <c r="I339" s="115">
        <f t="shared" ref="I339:I348" si="64">H339*F339</f>
        <v>3367.7624999999998</v>
      </c>
      <c r="J339" s="116">
        <f t="shared" ref="J339:J348" si="65">I339*$L$3</f>
        <v>4124.4987337499997</v>
      </c>
    </row>
    <row r="340" spans="1:10" ht="48">
      <c r="A340" s="15" t="s">
        <v>863</v>
      </c>
      <c r="B340" s="12">
        <v>100384</v>
      </c>
      <c r="C340" s="10" t="s">
        <v>82</v>
      </c>
      <c r="D340" s="26" t="s">
        <v>864</v>
      </c>
      <c r="E340" s="37" t="s">
        <v>99</v>
      </c>
      <c r="F340" s="14">
        <v>155</v>
      </c>
      <c r="G340" s="37" t="s">
        <v>865</v>
      </c>
      <c r="H340" s="114">
        <f t="shared" si="63"/>
        <v>25.275000000000002</v>
      </c>
      <c r="I340" s="115">
        <f t="shared" si="64"/>
        <v>3917.6250000000005</v>
      </c>
      <c r="J340" s="116">
        <f t="shared" si="65"/>
        <v>4797.9153375000005</v>
      </c>
    </row>
    <row r="341" spans="1:10" ht="24">
      <c r="A341" s="15" t="s">
        <v>866</v>
      </c>
      <c r="B341" s="12">
        <v>94231</v>
      </c>
      <c r="C341" s="10" t="s">
        <v>82</v>
      </c>
      <c r="D341" s="26" t="s">
        <v>867</v>
      </c>
      <c r="E341" s="37" t="s">
        <v>164</v>
      </c>
      <c r="F341" s="14">
        <v>64</v>
      </c>
      <c r="G341" s="37" t="s">
        <v>868</v>
      </c>
      <c r="H341" s="114">
        <f t="shared" si="63"/>
        <v>43.244999999999997</v>
      </c>
      <c r="I341" s="115">
        <f t="shared" si="64"/>
        <v>2767.68</v>
      </c>
      <c r="J341" s="116">
        <f t="shared" si="65"/>
        <v>3389.5776959999994</v>
      </c>
    </row>
    <row r="342" spans="1:10" ht="36">
      <c r="A342" s="15" t="s">
        <v>869</v>
      </c>
      <c r="B342" s="12">
        <v>94207</v>
      </c>
      <c r="C342" s="10" t="s">
        <v>82</v>
      </c>
      <c r="D342" s="26" t="s">
        <v>870</v>
      </c>
      <c r="E342" s="37" t="s">
        <v>99</v>
      </c>
      <c r="F342" s="14">
        <v>155</v>
      </c>
      <c r="G342" s="37" t="s">
        <v>871</v>
      </c>
      <c r="H342" s="114">
        <f t="shared" si="63"/>
        <v>39.847500000000004</v>
      </c>
      <c r="I342" s="115">
        <f t="shared" si="64"/>
        <v>6176.3625000000002</v>
      </c>
      <c r="J342" s="116">
        <f t="shared" si="65"/>
        <v>7564.19115375</v>
      </c>
    </row>
    <row r="343" spans="1:10" ht="36">
      <c r="A343" s="20" t="s">
        <v>872</v>
      </c>
      <c r="B343" s="16">
        <v>98556</v>
      </c>
      <c r="C343" s="9" t="s">
        <v>82</v>
      </c>
      <c r="D343" s="27" t="s">
        <v>873</v>
      </c>
      <c r="E343" s="36" t="s">
        <v>99</v>
      </c>
      <c r="F343" s="17">
        <v>31.31</v>
      </c>
      <c r="G343" s="36" t="s">
        <v>874</v>
      </c>
      <c r="H343" s="114">
        <f t="shared" si="63"/>
        <v>56.587500000000006</v>
      </c>
      <c r="I343" s="115">
        <f t="shared" si="64"/>
        <v>1771.754625</v>
      </c>
      <c r="J343" s="116">
        <f t="shared" si="65"/>
        <v>2169.8678892374996</v>
      </c>
    </row>
    <row r="344" spans="1:10" ht="24">
      <c r="A344" s="15" t="s">
        <v>875</v>
      </c>
      <c r="B344" s="12">
        <v>98557</v>
      </c>
      <c r="C344" s="10" t="s">
        <v>82</v>
      </c>
      <c r="D344" s="26" t="s">
        <v>876</v>
      </c>
      <c r="E344" s="37" t="s">
        <v>99</v>
      </c>
      <c r="F344" s="14">
        <v>300.39999999999998</v>
      </c>
      <c r="G344" s="37" t="s">
        <v>877</v>
      </c>
      <c r="H344" s="114">
        <f t="shared" si="63"/>
        <v>43.5075</v>
      </c>
      <c r="I344" s="115">
        <f t="shared" si="64"/>
        <v>13069.652999999998</v>
      </c>
      <c r="J344" s="116">
        <f t="shared" si="65"/>
        <v>16006.404029099996</v>
      </c>
    </row>
    <row r="345" spans="1:10" ht="24">
      <c r="A345" s="15" t="s">
        <v>878</v>
      </c>
      <c r="B345" s="12">
        <v>98555</v>
      </c>
      <c r="C345" s="10" t="s">
        <v>82</v>
      </c>
      <c r="D345" s="26" t="s">
        <v>879</v>
      </c>
      <c r="E345" s="37" t="s">
        <v>99</v>
      </c>
      <c r="F345" s="14">
        <v>142.75</v>
      </c>
      <c r="G345" s="37" t="s">
        <v>880</v>
      </c>
      <c r="H345" s="114">
        <f t="shared" si="63"/>
        <v>31.410000000000004</v>
      </c>
      <c r="I345" s="115">
        <f t="shared" si="64"/>
        <v>4483.7775000000001</v>
      </c>
      <c r="J345" s="116">
        <f t="shared" si="65"/>
        <v>5491.2823042499995</v>
      </c>
    </row>
    <row r="346" spans="1:10" ht="24">
      <c r="A346" s="15" t="s">
        <v>881</v>
      </c>
      <c r="B346" s="12">
        <v>98547</v>
      </c>
      <c r="C346" s="10" t="s">
        <v>82</v>
      </c>
      <c r="D346" s="26" t="s">
        <v>882</v>
      </c>
      <c r="E346" s="37" t="s">
        <v>99</v>
      </c>
      <c r="F346" s="14">
        <v>84.62</v>
      </c>
      <c r="G346" s="37" t="s">
        <v>883</v>
      </c>
      <c r="H346" s="114">
        <f t="shared" si="63"/>
        <v>181.2225</v>
      </c>
      <c r="I346" s="115">
        <f t="shared" si="64"/>
        <v>15335.04795</v>
      </c>
      <c r="J346" s="116">
        <f t="shared" si="65"/>
        <v>18780.833224365</v>
      </c>
    </row>
    <row r="347" spans="1:10" ht="24">
      <c r="A347" s="15" t="s">
        <v>884</v>
      </c>
      <c r="B347" s="12">
        <v>98567</v>
      </c>
      <c r="C347" s="10" t="s">
        <v>82</v>
      </c>
      <c r="D347" s="26" t="s">
        <v>885</v>
      </c>
      <c r="E347" s="37" t="s">
        <v>99</v>
      </c>
      <c r="F347" s="14">
        <v>68</v>
      </c>
      <c r="G347" s="37" t="s">
        <v>886</v>
      </c>
      <c r="H347" s="114">
        <f t="shared" si="63"/>
        <v>62.265000000000001</v>
      </c>
      <c r="I347" s="115">
        <f t="shared" si="64"/>
        <v>4234.0200000000004</v>
      </c>
      <c r="J347" s="116">
        <f t="shared" si="65"/>
        <v>5185.4042939999999</v>
      </c>
    </row>
    <row r="348" spans="1:10" ht="24">
      <c r="A348" s="49">
        <v>40251</v>
      </c>
      <c r="B348" s="12">
        <v>98570</v>
      </c>
      <c r="C348" s="10" t="s">
        <v>82</v>
      </c>
      <c r="D348" s="26" t="s">
        <v>887</v>
      </c>
      <c r="E348" s="37" t="s">
        <v>99</v>
      </c>
      <c r="F348" s="14">
        <v>16.62</v>
      </c>
      <c r="G348" s="37" t="s">
        <v>888</v>
      </c>
      <c r="H348" s="114">
        <f t="shared" si="63"/>
        <v>91.642499999999998</v>
      </c>
      <c r="I348" s="115">
        <f t="shared" si="64"/>
        <v>1523.09835</v>
      </c>
      <c r="J348" s="116">
        <f t="shared" si="65"/>
        <v>1865.3385492449997</v>
      </c>
    </row>
    <row r="349" spans="1:10">
      <c r="A349" s="23" t="s">
        <v>889</v>
      </c>
      <c r="B349" s="34"/>
      <c r="C349" s="32"/>
      <c r="D349" s="25" t="s">
        <v>890</v>
      </c>
      <c r="E349" s="33"/>
      <c r="F349" s="33"/>
      <c r="G349" s="33"/>
      <c r="H349" s="33"/>
      <c r="I349" s="121">
        <f>SUM(I350:I359)</f>
        <v>32031.402450000001</v>
      </c>
      <c r="J349" s="122">
        <f>SUM(J350:J359)</f>
        <v>39228.838580515003</v>
      </c>
    </row>
    <row r="350" spans="1:10">
      <c r="A350" s="15" t="s">
        <v>891</v>
      </c>
      <c r="B350" s="12">
        <v>100717</v>
      </c>
      <c r="C350" s="10" t="s">
        <v>82</v>
      </c>
      <c r="D350" s="26" t="s">
        <v>892</v>
      </c>
      <c r="E350" s="37" t="s">
        <v>99</v>
      </c>
      <c r="F350" s="14">
        <v>34.96</v>
      </c>
      <c r="G350" s="37" t="s">
        <v>893</v>
      </c>
      <c r="H350" s="114">
        <f t="shared" ref="H350:H359" si="66">G350*$L$2</f>
        <v>9.9375</v>
      </c>
      <c r="I350" s="115">
        <f t="shared" ref="I350:I359" si="67">H350*F350</f>
        <v>347.41500000000002</v>
      </c>
      <c r="J350" s="116">
        <f>I350*$L$3</f>
        <v>425.4791505</v>
      </c>
    </row>
    <row r="351" spans="1:10" ht="24">
      <c r="A351" s="15" t="s">
        <v>894</v>
      </c>
      <c r="B351" s="12">
        <v>100720</v>
      </c>
      <c r="C351" s="10" t="s">
        <v>82</v>
      </c>
      <c r="D351" s="26" t="s">
        <v>895</v>
      </c>
      <c r="E351" s="37" t="s">
        <v>99</v>
      </c>
      <c r="F351" s="14">
        <v>34.96</v>
      </c>
      <c r="G351" s="37" t="s">
        <v>896</v>
      </c>
      <c r="H351" s="114">
        <f t="shared" si="66"/>
        <v>11.16</v>
      </c>
      <c r="I351" s="115">
        <f t="shared" si="67"/>
        <v>390.15360000000004</v>
      </c>
      <c r="J351" s="116">
        <f>I351*$L$3</f>
        <v>477.82111392000002</v>
      </c>
    </row>
    <row r="352" spans="1:10" ht="36">
      <c r="A352" s="15" t="s">
        <v>897</v>
      </c>
      <c r="B352" s="12">
        <v>100759</v>
      </c>
      <c r="C352" s="10" t="s">
        <v>82</v>
      </c>
      <c r="D352" s="26" t="s">
        <v>898</v>
      </c>
      <c r="E352" s="37" t="s">
        <v>99</v>
      </c>
      <c r="F352" s="14">
        <v>34.96</v>
      </c>
      <c r="G352" s="37" t="s">
        <v>899</v>
      </c>
      <c r="H352" s="114">
        <f t="shared" si="66"/>
        <v>50.28</v>
      </c>
      <c r="I352" s="115">
        <f t="shared" si="67"/>
        <v>1757.7888</v>
      </c>
      <c r="J352" s="116">
        <f>I352*$L$3</f>
        <v>2152.7639433599998</v>
      </c>
    </row>
    <row r="353" spans="1:10" ht="24">
      <c r="A353" s="15" t="s">
        <v>900</v>
      </c>
      <c r="B353" s="12">
        <v>88497</v>
      </c>
      <c r="C353" s="10" t="s">
        <v>82</v>
      </c>
      <c r="D353" s="26" t="s">
        <v>901</v>
      </c>
      <c r="E353" s="37" t="s">
        <v>99</v>
      </c>
      <c r="F353" s="14">
        <v>565.23</v>
      </c>
      <c r="G353" s="37" t="s">
        <v>902</v>
      </c>
      <c r="H353" s="114">
        <f t="shared" si="66"/>
        <v>17.5425</v>
      </c>
      <c r="I353" s="115">
        <f t="shared" si="67"/>
        <v>9915.5472750000008</v>
      </c>
      <c r="J353" s="116">
        <f>I353*$L$3-0.01</f>
        <v>12143.5607476925</v>
      </c>
    </row>
    <row r="354" spans="1:10" ht="24">
      <c r="A354" s="15" t="s">
        <v>903</v>
      </c>
      <c r="B354" s="12">
        <v>88485</v>
      </c>
      <c r="C354" s="10" t="s">
        <v>82</v>
      </c>
      <c r="D354" s="26" t="s">
        <v>904</v>
      </c>
      <c r="E354" s="37" t="s">
        <v>99</v>
      </c>
      <c r="F354" s="14">
        <v>841.23</v>
      </c>
      <c r="G354" s="37" t="s">
        <v>905</v>
      </c>
      <c r="H354" s="114">
        <f t="shared" si="66"/>
        <v>4.2299999999999995</v>
      </c>
      <c r="I354" s="115">
        <f t="shared" si="67"/>
        <v>3558.4028999999996</v>
      </c>
      <c r="J354" s="116">
        <f>I354*$L$3</f>
        <v>4357.9760316299989</v>
      </c>
    </row>
    <row r="355" spans="1:10" ht="24">
      <c r="A355" s="15" t="s">
        <v>906</v>
      </c>
      <c r="B355" s="12">
        <v>88489</v>
      </c>
      <c r="C355" s="10" t="s">
        <v>82</v>
      </c>
      <c r="D355" s="26" t="s">
        <v>907</v>
      </c>
      <c r="E355" s="37" t="s">
        <v>99</v>
      </c>
      <c r="F355" s="14">
        <v>565.23</v>
      </c>
      <c r="G355" s="37" t="s">
        <v>908</v>
      </c>
      <c r="H355" s="114">
        <f t="shared" si="66"/>
        <v>11.8125</v>
      </c>
      <c r="I355" s="115">
        <f t="shared" si="67"/>
        <v>6676.7793750000001</v>
      </c>
      <c r="J355" s="116">
        <f>I355*$L$3</f>
        <v>8177.0517005624997</v>
      </c>
    </row>
    <row r="356" spans="1:10" ht="24">
      <c r="A356" s="15" t="s">
        <v>909</v>
      </c>
      <c r="B356" s="37" t="s">
        <v>910</v>
      </c>
      <c r="C356" s="10" t="s">
        <v>358</v>
      </c>
      <c r="D356" s="26" t="s">
        <v>911</v>
      </c>
      <c r="E356" s="37" t="s">
        <v>99</v>
      </c>
      <c r="F356" s="14">
        <v>276</v>
      </c>
      <c r="G356" s="37" t="s">
        <v>912</v>
      </c>
      <c r="H356" s="114">
        <f t="shared" si="66"/>
        <v>23.25</v>
      </c>
      <c r="I356" s="115">
        <f t="shared" si="67"/>
        <v>6417</v>
      </c>
      <c r="J356" s="116">
        <f>I356*$L$3</f>
        <v>7858.8998999999994</v>
      </c>
    </row>
    <row r="357" spans="1:10" ht="24">
      <c r="A357" s="15" t="s">
        <v>913</v>
      </c>
      <c r="B357" s="12">
        <v>102507</v>
      </c>
      <c r="C357" s="10" t="s">
        <v>82</v>
      </c>
      <c r="D357" s="26" t="s">
        <v>914</v>
      </c>
      <c r="E357" s="37" t="s">
        <v>164</v>
      </c>
      <c r="F357" s="14">
        <v>30</v>
      </c>
      <c r="G357" s="37" t="s">
        <v>915</v>
      </c>
      <c r="H357" s="114">
        <f t="shared" si="66"/>
        <v>6.5024999999999995</v>
      </c>
      <c r="I357" s="115">
        <f t="shared" si="67"/>
        <v>195.07499999999999</v>
      </c>
      <c r="J357" s="116">
        <f>I357*$L$3</f>
        <v>238.90835249999998</v>
      </c>
    </row>
    <row r="358" spans="1:10" ht="24">
      <c r="A358" s="15" t="s">
        <v>916</v>
      </c>
      <c r="B358" s="12">
        <v>102491</v>
      </c>
      <c r="C358" s="10" t="s">
        <v>82</v>
      </c>
      <c r="D358" s="26" t="s">
        <v>917</v>
      </c>
      <c r="E358" s="37" t="s">
        <v>99</v>
      </c>
      <c r="F358" s="14">
        <v>5.3</v>
      </c>
      <c r="G358" s="37" t="s">
        <v>918</v>
      </c>
      <c r="H358" s="114">
        <f t="shared" si="66"/>
        <v>19.785</v>
      </c>
      <c r="I358" s="115">
        <f t="shared" si="67"/>
        <v>104.8605</v>
      </c>
      <c r="J358" s="116">
        <f>I358*$L$3-0.01</f>
        <v>128.41265435</v>
      </c>
    </row>
    <row r="359" spans="1:10">
      <c r="A359" s="50">
        <v>40252</v>
      </c>
      <c r="B359" s="35" t="s">
        <v>1001</v>
      </c>
      <c r="C359" s="18" t="s">
        <v>90</v>
      </c>
      <c r="D359" s="28" t="s">
        <v>919</v>
      </c>
      <c r="E359" s="123" t="s">
        <v>218</v>
      </c>
      <c r="F359" s="14">
        <v>323.44</v>
      </c>
      <c r="G359" s="36" t="s">
        <v>920</v>
      </c>
      <c r="H359" s="114">
        <f t="shared" si="66"/>
        <v>8.25</v>
      </c>
      <c r="I359" s="115">
        <f t="shared" si="67"/>
        <v>2668.38</v>
      </c>
      <c r="J359" s="116">
        <f>I359*$L$3</f>
        <v>3267.964986</v>
      </c>
    </row>
    <row r="360" spans="1:10">
      <c r="A360" s="23" t="s">
        <v>921</v>
      </c>
      <c r="B360" s="34"/>
      <c r="C360" s="32"/>
      <c r="D360" s="25" t="s">
        <v>922</v>
      </c>
      <c r="E360" s="33"/>
      <c r="F360" s="33"/>
      <c r="G360" s="33"/>
      <c r="H360" s="33"/>
      <c r="I360" s="117">
        <f>SUM(I361:I379)</f>
        <v>42408.614925000002</v>
      </c>
      <c r="J360" s="118">
        <f>SUM(J361:J379)</f>
        <v>51937.780698647497</v>
      </c>
    </row>
    <row r="361" spans="1:10" ht="48">
      <c r="A361" s="15" t="s">
        <v>923</v>
      </c>
      <c r="B361" s="12">
        <v>86941</v>
      </c>
      <c r="C361" s="10" t="s">
        <v>82</v>
      </c>
      <c r="D361" s="26" t="s">
        <v>924</v>
      </c>
      <c r="E361" s="37" t="s">
        <v>129</v>
      </c>
      <c r="F361" s="14">
        <v>3</v>
      </c>
      <c r="G361" s="37" t="s">
        <v>925</v>
      </c>
      <c r="H361" s="114">
        <f t="shared" ref="H361:H364" si="68">G361*$L$2</f>
        <v>679.01250000000005</v>
      </c>
      <c r="I361" s="115">
        <f t="shared" ref="I361:I364" si="69">H361*F361</f>
        <v>2037.0375000000001</v>
      </c>
      <c r="J361" s="116">
        <f>I361*$L$3</f>
        <v>2494.7598262500001</v>
      </c>
    </row>
    <row r="362" spans="1:10" ht="72">
      <c r="A362" s="15" t="s">
        <v>926</v>
      </c>
      <c r="B362" s="37" t="s">
        <v>927</v>
      </c>
      <c r="C362" s="10" t="s">
        <v>358</v>
      </c>
      <c r="D362" s="26" t="s">
        <v>928</v>
      </c>
      <c r="E362" s="37" t="s">
        <v>129</v>
      </c>
      <c r="F362" s="14">
        <v>2</v>
      </c>
      <c r="G362" s="37" t="s">
        <v>929</v>
      </c>
      <c r="H362" s="114">
        <f t="shared" si="68"/>
        <v>899.91750000000002</v>
      </c>
      <c r="I362" s="115">
        <f t="shared" si="69"/>
        <v>1799.835</v>
      </c>
      <c r="J362" s="116">
        <f>I362*$L$3-0.01</f>
        <v>2204.2479244999995</v>
      </c>
    </row>
    <row r="363" spans="1:10" ht="60">
      <c r="A363" s="15" t="s">
        <v>930</v>
      </c>
      <c r="B363" s="37" t="s">
        <v>931</v>
      </c>
      <c r="C363" s="10" t="s">
        <v>358</v>
      </c>
      <c r="D363" s="26" t="s">
        <v>932</v>
      </c>
      <c r="E363" s="37" t="s">
        <v>129</v>
      </c>
      <c r="F363" s="14">
        <v>3</v>
      </c>
      <c r="G363" s="37" t="s">
        <v>933</v>
      </c>
      <c r="H363" s="114">
        <f t="shared" si="68"/>
        <v>604.65000000000009</v>
      </c>
      <c r="I363" s="115">
        <f t="shared" si="69"/>
        <v>1813.9500000000003</v>
      </c>
      <c r="J363" s="116">
        <f>I363*$L$3</f>
        <v>2221.5445650000001</v>
      </c>
    </row>
    <row r="364" spans="1:10" ht="36">
      <c r="A364" s="15" t="s">
        <v>934</v>
      </c>
      <c r="B364" s="12">
        <v>86922</v>
      </c>
      <c r="C364" s="10" t="s">
        <v>82</v>
      </c>
      <c r="D364" s="26" t="s">
        <v>935</v>
      </c>
      <c r="E364" s="37" t="s">
        <v>129</v>
      </c>
      <c r="F364" s="14">
        <v>1</v>
      </c>
      <c r="G364" s="37" t="s">
        <v>936</v>
      </c>
      <c r="H364" s="114">
        <f t="shared" si="68"/>
        <v>708.13499999999999</v>
      </c>
      <c r="I364" s="115">
        <f t="shared" si="69"/>
        <v>708.13499999999999</v>
      </c>
      <c r="J364" s="116">
        <f>I364*$L$3</f>
        <v>867.25293449999992</v>
      </c>
    </row>
    <row r="365" spans="1:10" ht="36">
      <c r="A365" s="15" t="s">
        <v>937</v>
      </c>
      <c r="B365" s="12">
        <v>86932</v>
      </c>
      <c r="C365" s="10" t="s">
        <v>82</v>
      </c>
      <c r="D365" s="26" t="s">
        <v>938</v>
      </c>
      <c r="E365" s="37" t="s">
        <v>129</v>
      </c>
      <c r="F365" s="14">
        <v>6</v>
      </c>
      <c r="G365" s="37" t="s">
        <v>939</v>
      </c>
      <c r="H365" s="114">
        <f t="shared" ref="H365:H379" si="70">G365*$L$2</f>
        <v>447.61500000000001</v>
      </c>
      <c r="I365" s="115">
        <f t="shared" ref="I365:I379" si="71">H365*F365</f>
        <v>2685.69</v>
      </c>
      <c r="J365" s="116">
        <f>I365*$L$3-0.01</f>
        <v>3289.1545429999996</v>
      </c>
    </row>
    <row r="366" spans="1:10">
      <c r="A366" s="15" t="s">
        <v>940</v>
      </c>
      <c r="B366" s="12">
        <v>100849</v>
      </c>
      <c r="C366" s="10" t="s">
        <v>82</v>
      </c>
      <c r="D366" s="26" t="s">
        <v>941</v>
      </c>
      <c r="E366" s="37" t="s">
        <v>129</v>
      </c>
      <c r="F366" s="14">
        <v>8</v>
      </c>
      <c r="G366" s="37" t="s">
        <v>942</v>
      </c>
      <c r="H366" s="114">
        <f t="shared" si="70"/>
        <v>34.822499999999998</v>
      </c>
      <c r="I366" s="115">
        <f t="shared" si="71"/>
        <v>278.58</v>
      </c>
      <c r="J366" s="116">
        <f t="shared" ref="J366:J375" si="72">I366*$L$3</f>
        <v>341.17692599999998</v>
      </c>
    </row>
    <row r="367" spans="1:10" ht="36">
      <c r="A367" s="15" t="s">
        <v>943</v>
      </c>
      <c r="B367" s="37" t="s">
        <v>944</v>
      </c>
      <c r="C367" s="10" t="s">
        <v>358</v>
      </c>
      <c r="D367" s="26" t="s">
        <v>945</v>
      </c>
      <c r="E367" s="37" t="s">
        <v>129</v>
      </c>
      <c r="F367" s="14">
        <v>2</v>
      </c>
      <c r="G367" s="37" t="s">
        <v>946</v>
      </c>
      <c r="H367" s="114">
        <f t="shared" si="70"/>
        <v>825.52500000000009</v>
      </c>
      <c r="I367" s="115">
        <f t="shared" si="71"/>
        <v>1651.0500000000002</v>
      </c>
      <c r="J367" s="116">
        <f t="shared" si="72"/>
        <v>2022.040935</v>
      </c>
    </row>
    <row r="368" spans="1:10" ht="19.2">
      <c r="A368" s="51" t="s">
        <v>5</v>
      </c>
      <c r="B368" s="7">
        <v>38190</v>
      </c>
      <c r="C368" s="6" t="s">
        <v>0</v>
      </c>
      <c r="D368" s="44" t="s">
        <v>6</v>
      </c>
      <c r="E368" s="6" t="s">
        <v>3</v>
      </c>
      <c r="F368" s="8">
        <v>8</v>
      </c>
      <c r="G368" s="6" t="s">
        <v>7</v>
      </c>
      <c r="H368" s="114">
        <f t="shared" si="70"/>
        <v>278.15250000000003</v>
      </c>
      <c r="I368" s="115">
        <f t="shared" si="71"/>
        <v>2225.2200000000003</v>
      </c>
      <c r="J368" s="116">
        <f t="shared" si="72"/>
        <v>2725.2269340000003</v>
      </c>
    </row>
    <row r="369" spans="1:13" ht="19.2">
      <c r="A369" s="5" t="s">
        <v>1010</v>
      </c>
      <c r="B369" s="3">
        <v>86910</v>
      </c>
      <c r="C369" s="2" t="s">
        <v>0</v>
      </c>
      <c r="D369" s="45" t="s">
        <v>8</v>
      </c>
      <c r="E369" s="2" t="s">
        <v>3</v>
      </c>
      <c r="F369" s="4">
        <v>1</v>
      </c>
      <c r="G369" s="125">
        <v>131.96</v>
      </c>
      <c r="H369" s="114">
        <f t="shared" si="70"/>
        <v>98.97</v>
      </c>
      <c r="I369" s="115">
        <f t="shared" si="71"/>
        <v>98.97</v>
      </c>
      <c r="J369" s="116">
        <f t="shared" si="72"/>
        <v>121.20855899999999</v>
      </c>
    </row>
    <row r="370" spans="1:13" ht="19.2">
      <c r="A370" s="52">
        <v>40253</v>
      </c>
      <c r="B370" s="3">
        <v>86914</v>
      </c>
      <c r="C370" s="2" t="s">
        <v>0</v>
      </c>
      <c r="D370" s="45" t="s">
        <v>9</v>
      </c>
      <c r="E370" s="2" t="s">
        <v>3</v>
      </c>
      <c r="F370" s="4">
        <v>1</v>
      </c>
      <c r="G370" s="125">
        <v>102.39</v>
      </c>
      <c r="H370" s="114">
        <f t="shared" si="70"/>
        <v>76.792500000000004</v>
      </c>
      <c r="I370" s="115">
        <f t="shared" si="71"/>
        <v>76.792500000000004</v>
      </c>
      <c r="J370" s="116">
        <f t="shared" si="72"/>
        <v>94.047774750000002</v>
      </c>
    </row>
    <row r="371" spans="1:13" ht="19.2">
      <c r="A371" s="52">
        <v>40618</v>
      </c>
      <c r="B371" s="3">
        <v>86936</v>
      </c>
      <c r="C371" s="2" t="s">
        <v>0</v>
      </c>
      <c r="D371" s="45" t="s">
        <v>10</v>
      </c>
      <c r="E371" s="2" t="s">
        <v>3</v>
      </c>
      <c r="F371" s="4">
        <v>1</v>
      </c>
      <c r="G371" s="125">
        <v>522.49</v>
      </c>
      <c r="H371" s="114">
        <f t="shared" si="70"/>
        <v>391.86750000000001</v>
      </c>
      <c r="I371" s="115">
        <f t="shared" si="71"/>
        <v>391.86750000000001</v>
      </c>
      <c r="J371" s="116">
        <f t="shared" si="72"/>
        <v>479.92012724999995</v>
      </c>
    </row>
    <row r="372" spans="1:13" ht="19.2">
      <c r="A372" s="52">
        <v>40984</v>
      </c>
      <c r="B372" s="3">
        <v>100868</v>
      </c>
      <c r="C372" s="2" t="s">
        <v>0</v>
      </c>
      <c r="D372" s="45" t="s">
        <v>11</v>
      </c>
      <c r="E372" s="2" t="s">
        <v>3</v>
      </c>
      <c r="F372" s="4">
        <v>6</v>
      </c>
      <c r="G372" s="125">
        <v>300.01</v>
      </c>
      <c r="H372" s="114">
        <f t="shared" si="70"/>
        <v>225.00749999999999</v>
      </c>
      <c r="I372" s="115">
        <f t="shared" si="71"/>
        <v>1350.0450000000001</v>
      </c>
      <c r="J372" s="116">
        <f t="shared" si="72"/>
        <v>1653.4001114999999</v>
      </c>
    </row>
    <row r="373" spans="1:13" ht="19.2">
      <c r="A373" s="52">
        <v>41349</v>
      </c>
      <c r="B373" s="3">
        <v>100865</v>
      </c>
      <c r="C373" s="2" t="s">
        <v>0</v>
      </c>
      <c r="D373" s="45" t="s">
        <v>12</v>
      </c>
      <c r="E373" s="2" t="s">
        <v>3</v>
      </c>
      <c r="F373" s="4">
        <v>4</v>
      </c>
      <c r="G373" s="126" t="s">
        <v>13</v>
      </c>
      <c r="H373" s="114">
        <f t="shared" si="70"/>
        <v>304.36500000000001</v>
      </c>
      <c r="I373" s="115">
        <f t="shared" si="71"/>
        <v>1217.46</v>
      </c>
      <c r="J373" s="116">
        <f t="shared" si="72"/>
        <v>1491.0232619999999</v>
      </c>
    </row>
    <row r="374" spans="1:13">
      <c r="A374" s="52">
        <v>41714</v>
      </c>
      <c r="B374" s="3">
        <v>100874</v>
      </c>
      <c r="C374" s="2" t="s">
        <v>0</v>
      </c>
      <c r="D374" s="45" t="s">
        <v>14</v>
      </c>
      <c r="E374" s="2" t="s">
        <v>3</v>
      </c>
      <c r="F374" s="4">
        <v>4</v>
      </c>
      <c r="G374" s="2" t="s">
        <v>15</v>
      </c>
      <c r="H374" s="114">
        <f t="shared" si="70"/>
        <v>211.005</v>
      </c>
      <c r="I374" s="115">
        <f t="shared" si="71"/>
        <v>844.02</v>
      </c>
      <c r="J374" s="116">
        <f t="shared" si="72"/>
        <v>1033.671294</v>
      </c>
    </row>
    <row r="375" spans="1:13" ht="19.2">
      <c r="A375" s="52">
        <v>42079</v>
      </c>
      <c r="B375" s="3">
        <v>102607</v>
      </c>
      <c r="C375" s="2" t="s">
        <v>0</v>
      </c>
      <c r="D375" s="45" t="s">
        <v>16</v>
      </c>
      <c r="E375" s="2" t="s">
        <v>3</v>
      </c>
      <c r="F375" s="4">
        <v>2</v>
      </c>
      <c r="G375" s="2" t="s">
        <v>17</v>
      </c>
      <c r="H375" s="114">
        <f t="shared" si="70"/>
        <v>337.22249999999997</v>
      </c>
      <c r="I375" s="115">
        <f t="shared" si="71"/>
        <v>674.44499999999994</v>
      </c>
      <c r="J375" s="116">
        <f t="shared" si="72"/>
        <v>825.99279149999984</v>
      </c>
    </row>
    <row r="376" spans="1:13" ht="28.8">
      <c r="A376" s="52">
        <v>42445</v>
      </c>
      <c r="B376" s="55" t="s">
        <v>1012</v>
      </c>
      <c r="C376" s="2" t="s">
        <v>1</v>
      </c>
      <c r="D376" s="45" t="s">
        <v>18</v>
      </c>
      <c r="E376" s="2" t="s">
        <v>3</v>
      </c>
      <c r="F376" s="4">
        <v>1</v>
      </c>
      <c r="G376" s="2" t="s">
        <v>19</v>
      </c>
      <c r="H376" s="114">
        <f t="shared" si="70"/>
        <v>667.67250000000001</v>
      </c>
      <c r="I376" s="115">
        <f t="shared" si="71"/>
        <v>667.67250000000001</v>
      </c>
      <c r="J376" s="116">
        <f>I376*$L$3-0.01</f>
        <v>817.68851074999998</v>
      </c>
    </row>
    <row r="377" spans="1:13" ht="19.2">
      <c r="A377" s="52">
        <v>42810</v>
      </c>
      <c r="B377" s="3">
        <v>102111</v>
      </c>
      <c r="C377" s="2" t="s">
        <v>0</v>
      </c>
      <c r="D377" s="45" t="s">
        <v>20</v>
      </c>
      <c r="E377" s="2" t="s">
        <v>3</v>
      </c>
      <c r="F377" s="4">
        <v>2</v>
      </c>
      <c r="G377" s="2" t="s">
        <v>21</v>
      </c>
      <c r="H377" s="114">
        <f t="shared" si="70"/>
        <v>710.55</v>
      </c>
      <c r="I377" s="115">
        <f t="shared" si="71"/>
        <v>1421.1</v>
      </c>
      <c r="J377" s="116">
        <f>I377*$L$3-0.01</f>
        <v>1740.4111699999999</v>
      </c>
    </row>
    <row r="378" spans="1:13" ht="19.2">
      <c r="A378" s="52">
        <v>43175</v>
      </c>
      <c r="B378" s="53" t="s">
        <v>22</v>
      </c>
      <c r="C378" s="2" t="s">
        <v>4</v>
      </c>
      <c r="D378" s="45" t="s">
        <v>23</v>
      </c>
      <c r="E378" s="2" t="s">
        <v>2</v>
      </c>
      <c r="F378" s="4">
        <v>7.2</v>
      </c>
      <c r="G378" s="2" t="s">
        <v>24</v>
      </c>
      <c r="H378" s="114">
        <f t="shared" si="70"/>
        <v>1065.0374999999999</v>
      </c>
      <c r="I378" s="115">
        <f t="shared" si="71"/>
        <v>7668.2699999999995</v>
      </c>
      <c r="J378" s="116">
        <f>I378*$L$3-0.01</f>
        <v>9391.320268999998</v>
      </c>
    </row>
    <row r="379" spans="1:13">
      <c r="A379" s="52">
        <v>43540</v>
      </c>
      <c r="B379" s="53" t="s">
        <v>55</v>
      </c>
      <c r="C379" s="2" t="s">
        <v>4</v>
      </c>
      <c r="D379" s="45" t="s">
        <v>25</v>
      </c>
      <c r="E379" s="2" t="s">
        <v>2</v>
      </c>
      <c r="F379" s="4">
        <v>18.53</v>
      </c>
      <c r="G379" s="2" t="s">
        <v>26</v>
      </c>
      <c r="H379" s="114">
        <f t="shared" si="70"/>
        <v>798.62249999999995</v>
      </c>
      <c r="I379" s="115">
        <f t="shared" si="71"/>
        <v>14798.474925</v>
      </c>
      <c r="J379" s="116">
        <f>I379*$L$3</f>
        <v>18123.692240647499</v>
      </c>
    </row>
    <row r="380" spans="1:13">
      <c r="A380" s="43" t="s">
        <v>27</v>
      </c>
      <c r="B380" s="127"/>
      <c r="C380" s="128"/>
      <c r="D380" s="46" t="s">
        <v>28</v>
      </c>
      <c r="E380" s="128"/>
      <c r="F380" s="128"/>
      <c r="G380" s="129"/>
      <c r="H380" s="129"/>
      <c r="I380" s="130">
        <f>SUM(I381:I387)</f>
        <v>4409.6175000000003</v>
      </c>
      <c r="J380" s="59">
        <f>SUM(J381:J387)</f>
        <v>5400.4285522499995</v>
      </c>
      <c r="L380" s="60"/>
      <c r="M380" s="61"/>
    </row>
    <row r="381" spans="1:13" ht="19.2">
      <c r="A381" s="5" t="s">
        <v>29</v>
      </c>
      <c r="B381" s="3">
        <v>101905</v>
      </c>
      <c r="C381" s="2" t="s">
        <v>0</v>
      </c>
      <c r="D381" s="45" t="s">
        <v>30</v>
      </c>
      <c r="E381" s="2" t="s">
        <v>3</v>
      </c>
      <c r="F381" s="4">
        <v>1</v>
      </c>
      <c r="G381" s="2" t="s">
        <v>31</v>
      </c>
      <c r="H381" s="114">
        <f t="shared" ref="H381:H387" si="73">G381*$L$2</f>
        <v>212.47500000000002</v>
      </c>
      <c r="I381" s="115">
        <f t="shared" ref="I381:I387" si="74">H381*F381</f>
        <v>212.47500000000002</v>
      </c>
      <c r="J381" s="116">
        <f>I381*$L$3</f>
        <v>260.21813250000002</v>
      </c>
    </row>
    <row r="382" spans="1:13" ht="19.2">
      <c r="A382" s="5" t="s">
        <v>32</v>
      </c>
      <c r="B382" s="3">
        <v>101907</v>
      </c>
      <c r="C382" s="2" t="s">
        <v>0</v>
      </c>
      <c r="D382" s="45" t="s">
        <v>33</v>
      </c>
      <c r="E382" s="2" t="s">
        <v>3</v>
      </c>
      <c r="F382" s="4">
        <v>3</v>
      </c>
      <c r="G382" s="2" t="s">
        <v>34</v>
      </c>
      <c r="H382" s="114">
        <f t="shared" si="73"/>
        <v>666.69749999999999</v>
      </c>
      <c r="I382" s="115">
        <f t="shared" si="74"/>
        <v>2000.0925</v>
      </c>
      <c r="J382" s="116">
        <f>I382*$L$3-0.01</f>
        <v>2449.5032847499997</v>
      </c>
    </row>
    <row r="383" spans="1:13" ht="19.2">
      <c r="A383" s="5" t="s">
        <v>35</v>
      </c>
      <c r="B383" s="3">
        <v>101909</v>
      </c>
      <c r="C383" s="2" t="s">
        <v>0</v>
      </c>
      <c r="D383" s="45" t="s">
        <v>36</v>
      </c>
      <c r="E383" s="2" t="s">
        <v>3</v>
      </c>
      <c r="F383" s="4">
        <v>3</v>
      </c>
      <c r="G383" s="2" t="s">
        <v>37</v>
      </c>
      <c r="H383" s="114">
        <f t="shared" si="73"/>
        <v>239.19749999999999</v>
      </c>
      <c r="I383" s="115">
        <f t="shared" si="74"/>
        <v>717.59249999999997</v>
      </c>
      <c r="J383" s="116">
        <f>I383*$L$3-0.01</f>
        <v>878.82553474999986</v>
      </c>
    </row>
    <row r="384" spans="1:13" ht="28.8">
      <c r="A384" s="51" t="s">
        <v>38</v>
      </c>
      <c r="B384" s="54" t="s">
        <v>1011</v>
      </c>
      <c r="C384" s="6" t="s">
        <v>1</v>
      </c>
      <c r="D384" s="44" t="s">
        <v>39</v>
      </c>
      <c r="E384" s="6" t="s">
        <v>3</v>
      </c>
      <c r="F384" s="8">
        <v>7</v>
      </c>
      <c r="G384" s="6" t="s">
        <v>40</v>
      </c>
      <c r="H384" s="114">
        <f t="shared" si="73"/>
        <v>32.910000000000004</v>
      </c>
      <c r="I384" s="115">
        <f t="shared" si="74"/>
        <v>230.37000000000003</v>
      </c>
      <c r="J384" s="116">
        <f>I384*$L$3-0.01</f>
        <v>282.12413900000001</v>
      </c>
    </row>
    <row r="385" spans="1:10" ht="19.2">
      <c r="A385" s="5" t="s">
        <v>41</v>
      </c>
      <c r="B385" s="3">
        <v>38774</v>
      </c>
      <c r="C385" s="2" t="s">
        <v>0</v>
      </c>
      <c r="D385" s="45" t="s">
        <v>42</v>
      </c>
      <c r="E385" s="2" t="s">
        <v>3</v>
      </c>
      <c r="F385" s="4">
        <v>24</v>
      </c>
      <c r="G385" s="2" t="s">
        <v>43</v>
      </c>
      <c r="H385" s="114">
        <f t="shared" si="73"/>
        <v>7.4399999999999995</v>
      </c>
      <c r="I385" s="115">
        <f t="shared" si="74"/>
        <v>178.56</v>
      </c>
      <c r="J385" s="116">
        <f>I385*$L$3</f>
        <v>218.68243199999998</v>
      </c>
    </row>
    <row r="386" spans="1:10" ht="28.8">
      <c r="A386" s="5" t="s">
        <v>44</v>
      </c>
      <c r="B386" s="3">
        <v>37539</v>
      </c>
      <c r="C386" s="2" t="s">
        <v>0</v>
      </c>
      <c r="D386" s="45" t="s">
        <v>45</v>
      </c>
      <c r="E386" s="2" t="s">
        <v>3</v>
      </c>
      <c r="F386" s="4">
        <v>49</v>
      </c>
      <c r="G386" s="2" t="s">
        <v>46</v>
      </c>
      <c r="H386" s="114">
        <f t="shared" si="73"/>
        <v>18.75</v>
      </c>
      <c r="I386" s="115">
        <f t="shared" si="74"/>
        <v>918.75</v>
      </c>
      <c r="J386" s="116">
        <f>I386*$L$3</f>
        <v>1125.193125</v>
      </c>
    </row>
    <row r="387" spans="1:10" ht="28.8">
      <c r="A387" s="5" t="s">
        <v>47</v>
      </c>
      <c r="B387" s="3">
        <v>37556</v>
      </c>
      <c r="C387" s="2" t="s">
        <v>0</v>
      </c>
      <c r="D387" s="45" t="s">
        <v>48</v>
      </c>
      <c r="E387" s="2" t="s">
        <v>3</v>
      </c>
      <c r="F387" s="4">
        <v>7</v>
      </c>
      <c r="G387" s="2" t="s">
        <v>49</v>
      </c>
      <c r="H387" s="114">
        <f t="shared" si="73"/>
        <v>21.682500000000001</v>
      </c>
      <c r="I387" s="115">
        <f t="shared" si="74"/>
        <v>151.7775</v>
      </c>
      <c r="J387" s="116">
        <f>I387*$L$3</f>
        <v>185.88190424999999</v>
      </c>
    </row>
    <row r="388" spans="1:10">
      <c r="A388" s="135"/>
      <c r="B388" s="135"/>
      <c r="C388" s="135"/>
      <c r="D388" s="135"/>
      <c r="E388" s="135"/>
      <c r="F388" s="136"/>
      <c r="G388" s="1" t="s">
        <v>50</v>
      </c>
      <c r="H388" s="131" t="s">
        <v>1013</v>
      </c>
      <c r="I388" s="58">
        <f>I9+I14+I38</f>
        <v>1366473.2122499999</v>
      </c>
      <c r="J388" s="58">
        <f>J9+J14+J38</f>
        <v>1673519.2420425748</v>
      </c>
    </row>
    <row r="390" spans="1:10">
      <c r="J390" s="133">
        <v>1673519.2424999999</v>
      </c>
    </row>
    <row r="392" spans="1:10">
      <c r="J392" s="134">
        <f>J388-J390</f>
        <v>-4.5742513611912727E-4</v>
      </c>
    </row>
  </sheetData>
  <mergeCells count="13">
    <mergeCell ref="A388:F388"/>
    <mergeCell ref="A1:J1"/>
    <mergeCell ref="H3:H4"/>
    <mergeCell ref="A7:I7"/>
    <mergeCell ref="G5:I6"/>
    <mergeCell ref="A2:J2"/>
    <mergeCell ref="A3:F3"/>
    <mergeCell ref="A4:F4"/>
    <mergeCell ref="A5:B5"/>
    <mergeCell ref="C5:F5"/>
    <mergeCell ref="J5:J6"/>
    <mergeCell ref="A6:B6"/>
    <mergeCell ref="C6:F6"/>
  </mergeCells>
  <printOptions horizontalCentered="1"/>
  <pageMargins left="0.23622047244094491" right="0.23622047244094491" top="0.74803149606299213" bottom="0.94488188976377963" header="0.31496062992125984" footer="0.31496062992125984"/>
  <pageSetup paperSize="9" scale="9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6A547-F081-4F80-A67F-8A87B1A8F5AF}">
  <dimension ref="A1:D29"/>
  <sheetViews>
    <sheetView topLeftCell="A16" workbookViewId="0">
      <selection activeCell="C37" sqref="C37"/>
    </sheetView>
  </sheetViews>
  <sheetFormatPr defaultRowHeight="13.2"/>
  <cols>
    <col min="1" max="1" width="16.21875" customWidth="1"/>
    <col min="2" max="2" width="14.44140625" customWidth="1"/>
    <col min="3" max="3" width="55.109375" customWidth="1"/>
    <col min="4" max="4" width="14.44140625" customWidth="1"/>
  </cols>
  <sheetData>
    <row r="1" spans="1:4" ht="65.400000000000006" customHeight="1">
      <c r="A1" s="204"/>
      <c r="B1" s="205"/>
      <c r="C1" s="205"/>
      <c r="D1" s="206"/>
    </row>
    <row r="2" spans="1:4" ht="17.399999999999999">
      <c r="A2" s="192" t="s">
        <v>1026</v>
      </c>
      <c r="B2" s="193"/>
      <c r="C2" s="193"/>
      <c r="D2" s="194"/>
    </row>
    <row r="3" spans="1:4" ht="15.3" customHeight="1">
      <c r="A3" s="195" t="s">
        <v>1027</v>
      </c>
      <c r="B3" s="196"/>
      <c r="C3" s="196"/>
      <c r="D3" s="197"/>
    </row>
    <row r="4" spans="1:4" ht="14.25" customHeight="1">
      <c r="A4" s="77"/>
      <c r="B4" s="77"/>
      <c r="C4" s="77"/>
      <c r="D4" s="77"/>
    </row>
    <row r="5" spans="1:4" ht="15">
      <c r="A5" s="78" t="s">
        <v>1028</v>
      </c>
      <c r="B5" s="79" t="s">
        <v>1029</v>
      </c>
      <c r="C5" s="78" t="s">
        <v>1030</v>
      </c>
      <c r="D5" s="77"/>
    </row>
    <row r="6" spans="1:4" ht="15">
      <c r="A6" s="77"/>
      <c r="B6" s="79" t="s">
        <v>1031</v>
      </c>
      <c r="C6" s="78" t="s">
        <v>1032</v>
      </c>
      <c r="D6" s="80">
        <v>0.03</v>
      </c>
    </row>
    <row r="7" spans="1:4" ht="15">
      <c r="A7" s="77"/>
      <c r="B7" s="79" t="s">
        <v>1033</v>
      </c>
      <c r="C7" s="78" t="s">
        <v>1034</v>
      </c>
      <c r="D7" s="80">
        <v>8.0000000000000002E-3</v>
      </c>
    </row>
    <row r="8" spans="1:4" ht="15">
      <c r="A8" s="77"/>
      <c r="B8" s="79" t="s">
        <v>1035</v>
      </c>
      <c r="C8" s="78" t="s">
        <v>1036</v>
      </c>
      <c r="D8" s="80">
        <v>9.7000000000000003E-3</v>
      </c>
    </row>
    <row r="9" spans="1:4" ht="15">
      <c r="A9" s="77"/>
      <c r="B9" s="79" t="s">
        <v>1037</v>
      </c>
      <c r="C9" s="78" t="s">
        <v>1038</v>
      </c>
      <c r="D9" s="80">
        <v>5.8999999999999999E-3</v>
      </c>
    </row>
    <row r="10" spans="1:4" ht="15">
      <c r="A10" s="77"/>
      <c r="B10" s="77"/>
      <c r="C10" s="81" t="s">
        <v>1039</v>
      </c>
      <c r="D10" s="80">
        <v>5.3600000000000002E-2</v>
      </c>
    </row>
    <row r="11" spans="1:4" ht="9.4499999999999993" customHeight="1">
      <c r="A11" s="77"/>
      <c r="B11" s="77"/>
      <c r="C11" s="77"/>
      <c r="D11" s="77"/>
    </row>
    <row r="12" spans="1:4" ht="15">
      <c r="A12" s="78" t="s">
        <v>1028</v>
      </c>
      <c r="B12" s="79" t="s">
        <v>1040</v>
      </c>
      <c r="C12" s="78" t="s">
        <v>1041</v>
      </c>
      <c r="D12" s="77"/>
    </row>
    <row r="13" spans="1:4" ht="15">
      <c r="A13" s="77"/>
      <c r="B13" s="79" t="s">
        <v>1042</v>
      </c>
      <c r="C13" s="78" t="s">
        <v>1043</v>
      </c>
      <c r="D13" s="80">
        <v>6.1600000000000002E-2</v>
      </c>
    </row>
    <row r="14" spans="1:4" ht="15">
      <c r="A14" s="77"/>
      <c r="B14" s="77"/>
      <c r="C14" s="81" t="s">
        <v>1044</v>
      </c>
      <c r="D14" s="80">
        <v>6.1600000000000002E-2</v>
      </c>
    </row>
    <row r="15" spans="1:4" ht="15.3" customHeight="1">
      <c r="A15" s="77"/>
      <c r="B15" s="77"/>
      <c r="C15" s="77"/>
      <c r="D15" s="77"/>
    </row>
    <row r="16" spans="1:4" ht="15">
      <c r="A16" s="78" t="s">
        <v>1028</v>
      </c>
      <c r="B16" s="79" t="s">
        <v>1045</v>
      </c>
      <c r="C16" s="78" t="s">
        <v>1046</v>
      </c>
      <c r="D16" s="77"/>
    </row>
    <row r="17" spans="1:4" ht="15">
      <c r="A17" s="77"/>
      <c r="B17" s="79" t="s">
        <v>1047</v>
      </c>
      <c r="C17" s="78" t="s">
        <v>1048</v>
      </c>
      <c r="D17" s="80">
        <v>6.4999999999999997E-3</v>
      </c>
    </row>
    <row r="18" spans="1:4" ht="15">
      <c r="A18" s="77"/>
      <c r="B18" s="79" t="s">
        <v>1049</v>
      </c>
      <c r="C18" s="78" t="s">
        <v>1050</v>
      </c>
      <c r="D18" s="80">
        <v>0.03</v>
      </c>
    </row>
    <row r="19" spans="1:4" ht="15">
      <c r="A19" s="77"/>
      <c r="B19" s="79" t="s">
        <v>1051</v>
      </c>
      <c r="C19" s="78" t="s">
        <v>1052</v>
      </c>
      <c r="D19" s="80">
        <v>0.05</v>
      </c>
    </row>
    <row r="20" spans="1:4" ht="15">
      <c r="A20" s="77"/>
      <c r="B20" s="79" t="s">
        <v>1053</v>
      </c>
      <c r="C20" s="78" t="s">
        <v>1054</v>
      </c>
      <c r="D20" s="77"/>
    </row>
    <row r="21" spans="1:4" ht="15">
      <c r="A21" s="77"/>
      <c r="B21" s="77"/>
      <c r="C21" s="81" t="s">
        <v>1055</v>
      </c>
      <c r="D21" s="80">
        <v>8.6499999999999994E-2</v>
      </c>
    </row>
    <row r="22" spans="1:4" ht="15.3" customHeight="1">
      <c r="A22" s="77"/>
      <c r="B22" s="77"/>
      <c r="C22" s="77"/>
      <c r="D22" s="77"/>
    </row>
    <row r="23" spans="1:4" ht="7.5" customHeight="1">
      <c r="A23" s="77"/>
      <c r="B23" s="77"/>
      <c r="C23" s="77"/>
      <c r="D23" s="77"/>
    </row>
    <row r="24" spans="1:4" ht="15">
      <c r="A24" s="198" t="s">
        <v>1056</v>
      </c>
      <c r="B24" s="199"/>
      <c r="C24" s="199"/>
      <c r="D24" s="200"/>
    </row>
    <row r="25" spans="1:4" ht="15">
      <c r="A25" s="201" t="s">
        <v>1057</v>
      </c>
      <c r="B25" s="202"/>
      <c r="C25" s="203"/>
      <c r="D25" s="80">
        <v>0.22470000000000001</v>
      </c>
    </row>
    <row r="26" spans="1:4" ht="15">
      <c r="A26" s="77"/>
      <c r="B26" s="77"/>
      <c r="C26" s="79" t="s">
        <v>1058</v>
      </c>
      <c r="D26" s="77"/>
    </row>
    <row r="27" spans="1:4" ht="14.25" customHeight="1">
      <c r="A27" s="77"/>
      <c r="B27" s="77"/>
      <c r="C27" s="77"/>
      <c r="D27" s="77"/>
    </row>
    <row r="28" spans="1:4" ht="14.25" customHeight="1">
      <c r="A28" s="77"/>
      <c r="B28" s="77"/>
      <c r="C28" s="77"/>
      <c r="D28" s="77"/>
    </row>
    <row r="29" spans="1:4" ht="14.25" customHeight="1">
      <c r="A29" s="77"/>
      <c r="B29" s="77"/>
      <c r="C29" s="77"/>
      <c r="D29" s="77"/>
    </row>
  </sheetData>
  <mergeCells count="5">
    <mergeCell ref="A2:D2"/>
    <mergeCell ref="A3:D3"/>
    <mergeCell ref="A24:D24"/>
    <mergeCell ref="A25:C25"/>
    <mergeCell ref="A1:D1"/>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49922-375C-4590-BFA8-25422369A1E6}">
  <sheetPr>
    <pageSetUpPr fitToPage="1"/>
  </sheetPr>
  <dimension ref="A1:R112"/>
  <sheetViews>
    <sheetView topLeftCell="A79" zoomScale="80" zoomScaleNormal="80" workbookViewId="0">
      <selection activeCell="O121" sqref="O121"/>
    </sheetView>
  </sheetViews>
  <sheetFormatPr defaultRowHeight="12"/>
  <cols>
    <col min="1" max="1" width="17.33203125" style="82" customWidth="1"/>
    <col min="2" max="2" width="61.33203125" style="82" customWidth="1"/>
    <col min="3" max="3" width="17" style="101" hidden="1" customWidth="1"/>
    <col min="4" max="4" width="17" style="263" customWidth="1"/>
    <col min="5" max="5" width="11.77734375" style="82" bestFit="1" customWidth="1"/>
    <col min="6" max="6" width="10.6640625" style="82" bestFit="1" customWidth="1"/>
    <col min="7" max="7" width="12.109375" style="82" bestFit="1" customWidth="1"/>
    <col min="8" max="8" width="12.77734375" style="82" bestFit="1" customWidth="1"/>
    <col min="9" max="9" width="12.44140625" style="82" bestFit="1" customWidth="1"/>
    <col min="10" max="10" width="13.21875" style="82" bestFit="1" customWidth="1"/>
    <col min="11" max="11" width="12.77734375" style="82" customWidth="1"/>
    <col min="12" max="13" width="12.77734375" style="82" bestFit="1" customWidth="1"/>
    <col min="14" max="14" width="13.21875" style="82" bestFit="1" customWidth="1"/>
    <col min="15" max="15" width="12.44140625" style="82" bestFit="1" customWidth="1"/>
    <col min="16" max="16" width="12.109375" style="82" bestFit="1" customWidth="1"/>
    <col min="17" max="17" width="12.21875" style="82" bestFit="1" customWidth="1"/>
    <col min="18" max="16384" width="8.88671875" style="82"/>
  </cols>
  <sheetData>
    <row r="1" spans="1:16" ht="82.2" customHeight="1">
      <c r="A1" s="237"/>
      <c r="B1" s="238"/>
      <c r="C1" s="238"/>
      <c r="D1" s="238"/>
      <c r="E1" s="238"/>
      <c r="F1" s="238"/>
      <c r="G1" s="238"/>
      <c r="H1" s="238"/>
      <c r="I1" s="238"/>
      <c r="J1" s="238"/>
      <c r="K1" s="238"/>
      <c r="L1" s="238"/>
      <c r="M1" s="238"/>
      <c r="N1" s="238"/>
      <c r="O1" s="238"/>
      <c r="P1" s="239"/>
    </row>
    <row r="2" spans="1:16">
      <c r="A2" s="240" t="s">
        <v>1059</v>
      </c>
      <c r="B2" s="240"/>
      <c r="C2" s="240"/>
      <c r="D2" s="240"/>
      <c r="E2" s="240"/>
      <c r="F2" s="240"/>
      <c r="G2" s="240"/>
      <c r="H2" s="240"/>
      <c r="I2" s="240"/>
      <c r="J2" s="240"/>
      <c r="K2" s="240"/>
      <c r="L2" s="240"/>
      <c r="M2" s="240"/>
      <c r="N2" s="240"/>
      <c r="O2" s="240"/>
      <c r="P2" s="241"/>
    </row>
    <row r="3" spans="1:16">
      <c r="A3" s="220" t="s">
        <v>1060</v>
      </c>
      <c r="B3" s="220"/>
      <c r="C3" s="220"/>
      <c r="D3" s="220"/>
      <c r="E3" s="220"/>
      <c r="F3" s="220"/>
      <c r="G3" s="220"/>
      <c r="H3" s="220"/>
      <c r="I3" s="220"/>
      <c r="J3" s="220"/>
      <c r="K3" s="220"/>
      <c r="L3" s="220"/>
      <c r="M3" s="220"/>
      <c r="N3" s="220"/>
      <c r="O3" s="220"/>
      <c r="P3" s="221"/>
    </row>
    <row r="4" spans="1:16">
      <c r="A4" s="222" t="s">
        <v>1061</v>
      </c>
      <c r="B4" s="220"/>
      <c r="C4" s="220"/>
      <c r="D4" s="220"/>
      <c r="E4" s="220"/>
      <c r="F4" s="220"/>
      <c r="G4" s="220"/>
      <c r="H4" s="220"/>
      <c r="I4" s="220"/>
      <c r="J4" s="220"/>
      <c r="K4" s="220"/>
      <c r="L4" s="220"/>
      <c r="M4" s="220"/>
      <c r="N4" s="220"/>
      <c r="O4" s="220"/>
      <c r="P4" s="221"/>
    </row>
    <row r="5" spans="1:16">
      <c r="A5" s="222" t="s">
        <v>65</v>
      </c>
      <c r="B5" s="220"/>
      <c r="C5" s="220"/>
      <c r="D5" s="220"/>
      <c r="E5" s="220"/>
      <c r="F5" s="220"/>
      <c r="G5" s="220"/>
      <c r="H5" s="220"/>
      <c r="I5" s="220"/>
      <c r="J5" s="220"/>
      <c r="K5" s="220"/>
      <c r="L5" s="220"/>
      <c r="M5" s="220"/>
      <c r="N5" s="220"/>
      <c r="O5" s="220"/>
      <c r="P5" s="221"/>
    </row>
    <row r="6" spans="1:16">
      <c r="A6" s="223" t="s">
        <v>1062</v>
      </c>
      <c r="B6" s="225" t="s">
        <v>1063</v>
      </c>
      <c r="C6" s="227" t="s">
        <v>1064</v>
      </c>
      <c r="D6" s="242" t="s">
        <v>1064</v>
      </c>
      <c r="E6" s="229" t="s">
        <v>1065</v>
      </c>
      <c r="F6" s="230"/>
      <c r="G6" s="231"/>
      <c r="H6" s="232"/>
      <c r="I6" s="232"/>
      <c r="J6" s="232"/>
      <c r="K6" s="232"/>
      <c r="L6" s="232"/>
      <c r="M6" s="232"/>
      <c r="N6" s="232"/>
      <c r="O6" s="232"/>
      <c r="P6" s="233"/>
    </row>
    <row r="7" spans="1:16">
      <c r="A7" s="224"/>
      <c r="B7" s="226"/>
      <c r="C7" s="228"/>
      <c r="D7" s="243"/>
      <c r="E7" s="83" t="s">
        <v>1066</v>
      </c>
      <c r="F7" s="83" t="s">
        <v>1067</v>
      </c>
      <c r="G7" s="83" t="s">
        <v>1068</v>
      </c>
      <c r="H7" s="83" t="s">
        <v>1069</v>
      </c>
      <c r="I7" s="83" t="s">
        <v>1070</v>
      </c>
      <c r="J7" s="83" t="s">
        <v>1071</v>
      </c>
      <c r="K7" s="83" t="s">
        <v>1072</v>
      </c>
      <c r="L7" s="83" t="s">
        <v>1073</v>
      </c>
      <c r="M7" s="83" t="s">
        <v>1074</v>
      </c>
      <c r="N7" s="83" t="s">
        <v>1075</v>
      </c>
      <c r="O7" s="83" t="s">
        <v>1076</v>
      </c>
      <c r="P7" s="83" t="s">
        <v>1077</v>
      </c>
    </row>
    <row r="8" spans="1:16">
      <c r="A8" s="218" t="s">
        <v>1078</v>
      </c>
      <c r="B8" s="214" t="s">
        <v>78</v>
      </c>
      <c r="C8" s="244">
        <v>139633.93</v>
      </c>
      <c r="D8" s="244">
        <f>C8*0.75</f>
        <v>104725.44749999999</v>
      </c>
      <c r="E8" s="85"/>
      <c r="F8" s="85"/>
      <c r="G8" s="245">
        <f>G9*$D$8</f>
        <v>6576.7581029999992</v>
      </c>
      <c r="H8" s="246">
        <f t="shared" ref="H8:P8" si="0">H9*$D$8</f>
        <v>9310.0922827499999</v>
      </c>
      <c r="I8" s="246">
        <f t="shared" si="0"/>
        <v>8566.5416054999987</v>
      </c>
      <c r="J8" s="246">
        <f t="shared" si="0"/>
        <v>13059.26330325</v>
      </c>
      <c r="K8" s="246">
        <f t="shared" si="0"/>
        <v>8786.4650452499991</v>
      </c>
      <c r="L8" s="246">
        <f t="shared" si="0"/>
        <v>8796.9375899999995</v>
      </c>
      <c r="M8" s="246">
        <f t="shared" si="0"/>
        <v>14776.760642249999</v>
      </c>
      <c r="N8" s="246">
        <f t="shared" si="0"/>
        <v>19405.625421749999</v>
      </c>
      <c r="O8" s="246">
        <f t="shared" si="0"/>
        <v>13781.868890999998</v>
      </c>
      <c r="P8" s="246">
        <f t="shared" si="0"/>
        <v>1675.60716</v>
      </c>
    </row>
    <row r="9" spans="1:16">
      <c r="A9" s="219"/>
      <c r="B9" s="215"/>
      <c r="C9" s="247"/>
      <c r="D9" s="248"/>
      <c r="E9" s="85"/>
      <c r="F9" s="85"/>
      <c r="G9" s="86">
        <v>6.2799999999999995E-2</v>
      </c>
      <c r="H9" s="87">
        <v>8.8900000000000007E-2</v>
      </c>
      <c r="I9" s="88">
        <v>8.1799999999999998E-2</v>
      </c>
      <c r="J9" s="89">
        <v>0.12470000000000001</v>
      </c>
      <c r="K9" s="86">
        <v>8.3900000000000002E-2</v>
      </c>
      <c r="L9" s="88">
        <v>8.4000000000000005E-2</v>
      </c>
      <c r="M9" s="86">
        <v>0.1411</v>
      </c>
      <c r="N9" s="88">
        <v>0.18529999999999999</v>
      </c>
      <c r="O9" s="89">
        <v>0.13159999999999999</v>
      </c>
      <c r="P9" s="89">
        <v>1.6E-2</v>
      </c>
    </row>
    <row r="10" spans="1:16">
      <c r="A10" s="218" t="s">
        <v>1079</v>
      </c>
      <c r="B10" s="216" t="s">
        <v>1080</v>
      </c>
      <c r="C10" s="244">
        <v>26623.01</v>
      </c>
      <c r="D10" s="244">
        <f>C10*0.75</f>
        <v>19967.2575</v>
      </c>
      <c r="E10" s="85"/>
      <c r="F10" s="85"/>
      <c r="G10" s="246">
        <f>G11*$D$10</f>
        <v>1253.943771</v>
      </c>
      <c r="H10" s="246">
        <f t="shared" ref="H10:P10" si="1">H11*$D$10</f>
        <v>1775.0891917500001</v>
      </c>
      <c r="I10" s="246">
        <f t="shared" si="1"/>
        <v>1633.3216634999999</v>
      </c>
      <c r="J10" s="246">
        <f t="shared" si="1"/>
        <v>2489.9170102500002</v>
      </c>
      <c r="K10" s="246">
        <f t="shared" si="1"/>
        <v>1675.25290425</v>
      </c>
      <c r="L10" s="246">
        <f t="shared" si="1"/>
        <v>1677.24963</v>
      </c>
      <c r="M10" s="246">
        <f t="shared" si="1"/>
        <v>2817.38003325</v>
      </c>
      <c r="N10" s="246">
        <f t="shared" si="1"/>
        <v>3699.9328147499996</v>
      </c>
      <c r="O10" s="246">
        <f t="shared" si="1"/>
        <v>2627.6910869999997</v>
      </c>
      <c r="P10" s="246">
        <f t="shared" si="1"/>
        <v>319.47611999999998</v>
      </c>
    </row>
    <row r="11" spans="1:16">
      <c r="A11" s="219"/>
      <c r="B11" s="217"/>
      <c r="C11" s="247"/>
      <c r="D11" s="248"/>
      <c r="E11" s="90"/>
      <c r="F11" s="91"/>
      <c r="G11" s="88">
        <v>6.2799999999999995E-2</v>
      </c>
      <c r="H11" s="89">
        <v>8.8900000000000007E-2</v>
      </c>
      <c r="I11" s="89">
        <v>8.1799999999999998E-2</v>
      </c>
      <c r="J11" s="89">
        <v>0.12470000000000001</v>
      </c>
      <c r="K11" s="89">
        <v>8.3900000000000002E-2</v>
      </c>
      <c r="L11" s="89">
        <v>8.4000000000000005E-2</v>
      </c>
      <c r="M11" s="86">
        <v>0.1411</v>
      </c>
      <c r="N11" s="88">
        <v>0.18529999999999999</v>
      </c>
      <c r="O11" s="89">
        <v>0.13159999999999999</v>
      </c>
      <c r="P11" s="89">
        <v>1.6E-2</v>
      </c>
    </row>
    <row r="12" spans="1:16">
      <c r="A12" s="218" t="s">
        <v>1081</v>
      </c>
      <c r="B12" s="214" t="s">
        <v>1082</v>
      </c>
      <c r="C12" s="244">
        <v>38683.86</v>
      </c>
      <c r="D12" s="244">
        <f>C12*0.75</f>
        <v>29012.895</v>
      </c>
      <c r="E12" s="85"/>
      <c r="F12" s="85"/>
      <c r="G12" s="246">
        <f>G13*$D$12</f>
        <v>1822.0098059999998</v>
      </c>
      <c r="H12" s="246">
        <f t="shared" ref="H12:P12" si="2">H13*$D$12</f>
        <v>2579.2463655000001</v>
      </c>
      <c r="I12" s="246">
        <f t="shared" si="2"/>
        <v>2373.2548109999998</v>
      </c>
      <c r="J12" s="246">
        <f t="shared" si="2"/>
        <v>3617.9080065000003</v>
      </c>
      <c r="K12" s="246">
        <f t="shared" si="2"/>
        <v>2434.1818905</v>
      </c>
      <c r="L12" s="246">
        <f t="shared" si="2"/>
        <v>2437.0831800000001</v>
      </c>
      <c r="M12" s="246">
        <f t="shared" si="2"/>
        <v>4093.7194845000004</v>
      </c>
      <c r="N12" s="246">
        <f t="shared" si="2"/>
        <v>5376.0894435</v>
      </c>
      <c r="O12" s="246">
        <f t="shared" si="2"/>
        <v>3818.096982</v>
      </c>
      <c r="P12" s="246">
        <f t="shared" si="2"/>
        <v>464.20632000000001</v>
      </c>
    </row>
    <row r="13" spans="1:16">
      <c r="A13" s="219"/>
      <c r="B13" s="215"/>
      <c r="C13" s="247"/>
      <c r="D13" s="248"/>
      <c r="E13" s="90"/>
      <c r="F13" s="90"/>
      <c r="G13" s="89">
        <v>6.2799999999999995E-2</v>
      </c>
      <c r="H13" s="89">
        <v>8.8900000000000007E-2</v>
      </c>
      <c r="I13" s="89">
        <v>8.1799999999999998E-2</v>
      </c>
      <c r="J13" s="89">
        <v>0.12470000000000001</v>
      </c>
      <c r="K13" s="89">
        <v>8.3900000000000002E-2</v>
      </c>
      <c r="L13" s="89">
        <v>8.4000000000000005E-2</v>
      </c>
      <c r="M13" s="89">
        <v>0.1411</v>
      </c>
      <c r="N13" s="89">
        <v>0.18529999999999999</v>
      </c>
      <c r="O13" s="89">
        <v>0.13159999999999999</v>
      </c>
      <c r="P13" s="89">
        <v>1.6E-2</v>
      </c>
    </row>
    <row r="14" spans="1:16">
      <c r="A14" s="212" t="s">
        <v>1083</v>
      </c>
      <c r="B14" s="214" t="s">
        <v>1084</v>
      </c>
      <c r="C14" s="244">
        <v>34689.11</v>
      </c>
      <c r="D14" s="244">
        <f>C14*0.75</f>
        <v>26016.8325</v>
      </c>
      <c r="E14" s="249">
        <f>E15*D14</f>
        <v>26016.8325</v>
      </c>
      <c r="F14" s="93"/>
      <c r="G14" s="93"/>
      <c r="H14" s="93"/>
      <c r="I14" s="93"/>
      <c r="J14" s="93"/>
      <c r="K14" s="93"/>
      <c r="L14" s="93"/>
      <c r="M14" s="93"/>
      <c r="N14" s="93"/>
      <c r="O14" s="93"/>
      <c r="P14" s="93"/>
    </row>
    <row r="15" spans="1:16">
      <c r="A15" s="213"/>
      <c r="B15" s="215"/>
      <c r="C15" s="247"/>
      <c r="D15" s="248"/>
      <c r="E15" s="94">
        <v>1</v>
      </c>
      <c r="F15" s="93"/>
      <c r="G15" s="93"/>
      <c r="H15" s="93"/>
      <c r="I15" s="93"/>
      <c r="J15" s="93"/>
      <c r="K15" s="93"/>
      <c r="L15" s="93"/>
      <c r="M15" s="93"/>
      <c r="N15" s="93"/>
      <c r="O15" s="93"/>
      <c r="P15" s="93"/>
    </row>
    <row r="16" spans="1:16">
      <c r="A16" s="212" t="s">
        <v>1085</v>
      </c>
      <c r="B16" s="214" t="s">
        <v>1086</v>
      </c>
      <c r="C16" s="244">
        <v>6318.94</v>
      </c>
      <c r="D16" s="244">
        <f>C16*0.75</f>
        <v>4739.2049999999999</v>
      </c>
      <c r="E16" s="93"/>
      <c r="F16" s="249">
        <f>F17*D16</f>
        <v>4739.2049999999999</v>
      </c>
      <c r="G16" s="93"/>
      <c r="H16" s="93"/>
      <c r="I16" s="93"/>
      <c r="J16" s="93"/>
      <c r="K16" s="93"/>
      <c r="L16" s="93"/>
      <c r="M16" s="93"/>
      <c r="N16" s="93"/>
      <c r="O16" s="93"/>
      <c r="P16" s="93"/>
    </row>
    <row r="17" spans="1:16">
      <c r="A17" s="213"/>
      <c r="B17" s="215"/>
      <c r="C17" s="247"/>
      <c r="D17" s="248"/>
      <c r="E17" s="95"/>
      <c r="F17" s="94">
        <v>1</v>
      </c>
      <c r="G17" s="95"/>
      <c r="H17" s="95"/>
      <c r="I17" s="95"/>
      <c r="J17" s="95"/>
      <c r="K17" s="95"/>
      <c r="L17" s="95"/>
      <c r="M17" s="95"/>
      <c r="N17" s="95"/>
      <c r="O17" s="95"/>
      <c r="P17" s="95"/>
    </row>
    <row r="18" spans="1:16" ht="13.2">
      <c r="A18" s="212" t="s">
        <v>1087</v>
      </c>
      <c r="B18" s="214" t="s">
        <v>1088</v>
      </c>
      <c r="C18" s="250">
        <v>3421.03</v>
      </c>
      <c r="D18" s="244">
        <f>C18*0.75</f>
        <v>2565.7725</v>
      </c>
      <c r="E18" s="93"/>
      <c r="F18" s="93"/>
      <c r="G18" s="249">
        <f>G19*D18</f>
        <v>2565.7725</v>
      </c>
      <c r="H18" s="93"/>
      <c r="I18" s="93"/>
      <c r="J18" s="93"/>
      <c r="K18" s="93"/>
      <c r="L18" s="93"/>
      <c r="M18" s="93"/>
      <c r="N18" s="93"/>
      <c r="O18" s="93"/>
      <c r="P18" s="93"/>
    </row>
    <row r="19" spans="1:16">
      <c r="A19" s="213"/>
      <c r="B19" s="215"/>
      <c r="C19" s="247"/>
      <c r="D19" s="248"/>
      <c r="E19" s="93"/>
      <c r="F19" s="93"/>
      <c r="G19" s="94">
        <v>1</v>
      </c>
      <c r="H19" s="93"/>
      <c r="I19" s="93"/>
      <c r="J19" s="93"/>
      <c r="K19" s="93"/>
      <c r="L19" s="93"/>
      <c r="M19" s="93"/>
      <c r="N19" s="93"/>
      <c r="O19" s="93"/>
      <c r="P19" s="93"/>
    </row>
    <row r="20" spans="1:16" ht="13.2">
      <c r="A20" s="212" t="s">
        <v>1089</v>
      </c>
      <c r="B20" s="214" t="s">
        <v>1090</v>
      </c>
      <c r="C20" s="250">
        <v>28581.61</v>
      </c>
      <c r="D20" s="244">
        <f>C20*0.75</f>
        <v>21436.2075</v>
      </c>
      <c r="E20" s="96"/>
      <c r="F20" s="96"/>
      <c r="G20" s="251">
        <f>G21*D20</f>
        <v>21436.2075</v>
      </c>
      <c r="H20" s="96"/>
      <c r="I20" s="96"/>
      <c r="J20" s="96"/>
      <c r="K20" s="96"/>
      <c r="L20" s="96"/>
      <c r="M20" s="96"/>
      <c r="N20" s="96"/>
      <c r="O20" s="96"/>
      <c r="P20" s="96"/>
    </row>
    <row r="21" spans="1:16">
      <c r="A21" s="213"/>
      <c r="B21" s="215"/>
      <c r="C21" s="247"/>
      <c r="D21" s="248"/>
      <c r="E21" s="96"/>
      <c r="F21" s="96"/>
      <c r="G21" s="97">
        <v>1</v>
      </c>
      <c r="H21" s="96"/>
      <c r="I21" s="96"/>
      <c r="J21" s="96"/>
      <c r="K21" s="96"/>
      <c r="L21" s="96"/>
      <c r="M21" s="96"/>
      <c r="N21" s="96"/>
      <c r="O21" s="96"/>
      <c r="P21" s="96"/>
    </row>
    <row r="22" spans="1:16" ht="13.2">
      <c r="A22" s="212" t="s">
        <v>1091</v>
      </c>
      <c r="B22" s="214" t="s">
        <v>1092</v>
      </c>
      <c r="C22" s="250">
        <v>20090.09</v>
      </c>
      <c r="D22" s="244">
        <f>C22*0.75</f>
        <v>15067.567500000001</v>
      </c>
      <c r="E22" s="96"/>
      <c r="F22" s="96"/>
      <c r="G22" s="251">
        <f>G23*D22</f>
        <v>15067.567500000001</v>
      </c>
      <c r="H22" s="96"/>
      <c r="I22" s="96"/>
      <c r="J22" s="96"/>
      <c r="K22" s="96"/>
      <c r="L22" s="96"/>
      <c r="M22" s="96"/>
      <c r="N22" s="96"/>
      <c r="O22" s="96"/>
      <c r="P22" s="96"/>
    </row>
    <row r="23" spans="1:16">
      <c r="A23" s="213"/>
      <c r="B23" s="215"/>
      <c r="C23" s="247"/>
      <c r="D23" s="248"/>
      <c r="E23" s="96"/>
      <c r="F23" s="96"/>
      <c r="G23" s="97">
        <v>1</v>
      </c>
      <c r="H23" s="96"/>
      <c r="I23" s="96"/>
      <c r="J23" s="96"/>
      <c r="K23" s="96"/>
      <c r="L23" s="96"/>
      <c r="M23" s="96"/>
      <c r="N23" s="96"/>
      <c r="O23" s="96"/>
      <c r="P23" s="96"/>
    </row>
    <row r="24" spans="1:16" ht="13.2">
      <c r="A24" s="212" t="s">
        <v>1093</v>
      </c>
      <c r="B24" s="214" t="s">
        <v>212</v>
      </c>
      <c r="C24" s="250">
        <v>75713.039999999994</v>
      </c>
      <c r="D24" s="244">
        <f>C24*0.75</f>
        <v>56784.78</v>
      </c>
      <c r="E24" s="96"/>
      <c r="F24" s="96"/>
      <c r="G24" s="251">
        <f>G25*D24</f>
        <v>56784.78</v>
      </c>
      <c r="H24" s="96"/>
      <c r="I24" s="96"/>
      <c r="J24" s="96"/>
      <c r="K24" s="96"/>
      <c r="L24" s="96"/>
      <c r="M24" s="96"/>
      <c r="N24" s="96"/>
      <c r="O24" s="96"/>
      <c r="P24" s="96"/>
    </row>
    <row r="25" spans="1:16">
      <c r="A25" s="213"/>
      <c r="B25" s="215"/>
      <c r="C25" s="247"/>
      <c r="D25" s="248"/>
      <c r="E25" s="96"/>
      <c r="F25" s="96"/>
      <c r="G25" s="97">
        <v>1</v>
      </c>
      <c r="H25" s="96"/>
      <c r="I25" s="96"/>
      <c r="J25" s="96"/>
      <c r="K25" s="96"/>
      <c r="L25" s="96"/>
      <c r="M25" s="96"/>
      <c r="N25" s="96"/>
      <c r="O25" s="96"/>
      <c r="P25" s="96"/>
    </row>
    <row r="26" spans="1:16" ht="13.2">
      <c r="A26" s="212" t="s">
        <v>1094</v>
      </c>
      <c r="B26" s="214" t="s">
        <v>1095</v>
      </c>
      <c r="C26" s="250">
        <v>3190.48</v>
      </c>
      <c r="D26" s="244">
        <f>C26*0.75</f>
        <v>2392.86</v>
      </c>
      <c r="E26" s="96"/>
      <c r="F26" s="96"/>
      <c r="G26" s="96"/>
      <c r="H26" s="96"/>
      <c r="I26" s="96"/>
      <c r="J26" s="96"/>
      <c r="K26" s="96"/>
      <c r="L26" s="96"/>
      <c r="M26" s="96"/>
      <c r="N26" s="96"/>
      <c r="O26" s="96"/>
      <c r="P26" s="251">
        <f>P27*D26</f>
        <v>2392.86</v>
      </c>
    </row>
    <row r="27" spans="1:16">
      <c r="A27" s="213"/>
      <c r="B27" s="215"/>
      <c r="C27" s="247"/>
      <c r="D27" s="248"/>
      <c r="E27" s="96"/>
      <c r="F27" s="96"/>
      <c r="G27" s="96"/>
      <c r="H27" s="96"/>
      <c r="I27" s="96"/>
      <c r="J27" s="96"/>
      <c r="K27" s="96"/>
      <c r="L27" s="96"/>
      <c r="M27" s="96"/>
      <c r="N27" s="96"/>
      <c r="O27" s="96"/>
      <c r="P27" s="97">
        <v>1</v>
      </c>
    </row>
    <row r="28" spans="1:16" ht="13.2">
      <c r="A28" s="212" t="s">
        <v>1096</v>
      </c>
      <c r="B28" s="214" t="s">
        <v>1097</v>
      </c>
      <c r="C28" s="250">
        <v>26142.080000000002</v>
      </c>
      <c r="D28" s="244">
        <f>C28*0.75</f>
        <v>19606.560000000001</v>
      </c>
      <c r="E28" s="96"/>
      <c r="F28" s="96"/>
      <c r="G28" s="96"/>
      <c r="H28" s="96"/>
      <c r="I28" s="96"/>
      <c r="J28" s="96"/>
      <c r="K28" s="96"/>
      <c r="L28" s="96"/>
      <c r="M28" s="96"/>
      <c r="N28" s="251">
        <f>N29*D28</f>
        <v>19606.560000000001</v>
      </c>
      <c r="O28" s="96"/>
      <c r="P28" s="96"/>
    </row>
    <row r="29" spans="1:16">
      <c r="A29" s="213"/>
      <c r="B29" s="215"/>
      <c r="C29" s="247"/>
      <c r="D29" s="248"/>
      <c r="E29" s="96"/>
      <c r="F29" s="96"/>
      <c r="G29" s="96"/>
      <c r="H29" s="96"/>
      <c r="I29" s="96"/>
      <c r="J29" s="96"/>
      <c r="K29" s="96"/>
      <c r="L29" s="96"/>
      <c r="M29" s="96"/>
      <c r="N29" s="97">
        <v>1</v>
      </c>
      <c r="O29" s="96"/>
      <c r="P29" s="96"/>
    </row>
    <row r="30" spans="1:16" ht="13.2">
      <c r="A30" s="212" t="s">
        <v>1098</v>
      </c>
      <c r="B30" s="214" t="s">
        <v>1099</v>
      </c>
      <c r="C30" s="250">
        <v>144016.51</v>
      </c>
      <c r="D30" s="244">
        <f>C30*0.75</f>
        <v>108012.38250000001</v>
      </c>
      <c r="E30" s="96"/>
      <c r="F30" s="96"/>
      <c r="G30" s="96"/>
      <c r="H30" s="251">
        <f>H31*D30</f>
        <v>108012.38250000001</v>
      </c>
      <c r="I30" s="96"/>
      <c r="J30" s="96"/>
      <c r="K30" s="96"/>
      <c r="L30" s="96"/>
      <c r="M30" s="96"/>
      <c r="N30" s="96"/>
      <c r="O30" s="96"/>
      <c r="P30" s="96"/>
    </row>
    <row r="31" spans="1:16">
      <c r="A31" s="213"/>
      <c r="B31" s="215"/>
      <c r="C31" s="247"/>
      <c r="D31" s="248"/>
      <c r="E31" s="96"/>
      <c r="F31" s="96"/>
      <c r="G31" s="96"/>
      <c r="H31" s="97">
        <v>1</v>
      </c>
      <c r="I31" s="96"/>
      <c r="J31" s="96"/>
      <c r="K31" s="96"/>
      <c r="L31" s="96"/>
      <c r="M31" s="96"/>
      <c r="N31" s="96"/>
      <c r="O31" s="96"/>
      <c r="P31" s="96"/>
    </row>
    <row r="32" spans="1:16" ht="13.2">
      <c r="A32" s="212" t="s">
        <v>1100</v>
      </c>
      <c r="B32" s="214" t="s">
        <v>1101</v>
      </c>
      <c r="C32" s="250">
        <v>32158.66</v>
      </c>
      <c r="D32" s="244">
        <f>C32*0.75</f>
        <v>24118.994999999999</v>
      </c>
      <c r="E32" s="96"/>
      <c r="F32" s="96"/>
      <c r="G32" s="96"/>
      <c r="H32" s="251">
        <f>H33*D32</f>
        <v>24118.994999999999</v>
      </c>
      <c r="I32" s="96"/>
      <c r="J32" s="96"/>
      <c r="K32" s="96"/>
      <c r="L32" s="96"/>
      <c r="M32" s="96"/>
      <c r="N32" s="96"/>
      <c r="O32" s="96"/>
      <c r="P32" s="96"/>
    </row>
    <row r="33" spans="1:16">
      <c r="A33" s="213"/>
      <c r="B33" s="215"/>
      <c r="C33" s="247"/>
      <c r="D33" s="248"/>
      <c r="E33" s="96"/>
      <c r="F33" s="96"/>
      <c r="G33" s="96"/>
      <c r="H33" s="97">
        <v>1</v>
      </c>
      <c r="I33" s="96"/>
      <c r="J33" s="96"/>
      <c r="K33" s="96"/>
      <c r="L33" s="96"/>
      <c r="M33" s="96"/>
      <c r="N33" s="96"/>
      <c r="O33" s="96"/>
      <c r="P33" s="96"/>
    </row>
    <row r="34" spans="1:16" ht="13.2">
      <c r="A34" s="212" t="s">
        <v>1102</v>
      </c>
      <c r="B34" s="214" t="s">
        <v>1103</v>
      </c>
      <c r="C34" s="250">
        <v>162100.35</v>
      </c>
      <c r="D34" s="244">
        <f>C34*0.75</f>
        <v>121575.26250000001</v>
      </c>
      <c r="E34" s="96"/>
      <c r="F34" s="96"/>
      <c r="G34" s="96"/>
      <c r="H34" s="96"/>
      <c r="I34" s="251">
        <f>I35*D34</f>
        <v>121575.26250000001</v>
      </c>
      <c r="J34" s="96"/>
      <c r="K34" s="96"/>
      <c r="L34" s="96"/>
      <c r="M34" s="96"/>
      <c r="N34" s="96"/>
      <c r="O34" s="96"/>
      <c r="P34" s="96"/>
    </row>
    <row r="35" spans="1:16">
      <c r="A35" s="213"/>
      <c r="B35" s="215"/>
      <c r="C35" s="247"/>
      <c r="D35" s="248"/>
      <c r="E35" s="96"/>
      <c r="F35" s="96"/>
      <c r="G35" s="96"/>
      <c r="H35" s="96"/>
      <c r="I35" s="97">
        <v>1</v>
      </c>
      <c r="J35" s="96"/>
      <c r="K35" s="96"/>
      <c r="L35" s="96"/>
      <c r="M35" s="96"/>
      <c r="N35" s="96"/>
      <c r="O35" s="96"/>
      <c r="P35" s="96"/>
    </row>
    <row r="36" spans="1:16" ht="13.2">
      <c r="A36" s="212" t="s">
        <v>1104</v>
      </c>
      <c r="B36" s="214" t="s">
        <v>1105</v>
      </c>
      <c r="C36" s="250">
        <v>217968</v>
      </c>
      <c r="D36" s="244">
        <f>C36*0.75</f>
        <v>163476</v>
      </c>
      <c r="E36" s="96"/>
      <c r="F36" s="96"/>
      <c r="G36" s="96"/>
      <c r="H36" s="96"/>
      <c r="I36" s="96"/>
      <c r="J36" s="251">
        <f>J37*D36</f>
        <v>163476</v>
      </c>
      <c r="K36" s="96"/>
      <c r="L36" s="96"/>
      <c r="M36" s="96"/>
      <c r="N36" s="96"/>
      <c r="O36" s="96"/>
      <c r="P36" s="96"/>
    </row>
    <row r="37" spans="1:16">
      <c r="A37" s="213"/>
      <c r="B37" s="215"/>
      <c r="C37" s="247"/>
      <c r="D37" s="248"/>
      <c r="E37" s="96"/>
      <c r="F37" s="96"/>
      <c r="G37" s="96"/>
      <c r="H37" s="96"/>
      <c r="I37" s="96"/>
      <c r="J37" s="97">
        <v>1</v>
      </c>
      <c r="K37" s="96"/>
      <c r="L37" s="96"/>
      <c r="M37" s="96"/>
      <c r="N37" s="96"/>
      <c r="O37" s="96"/>
      <c r="P37" s="96"/>
    </row>
    <row r="38" spans="1:16" ht="13.2">
      <c r="A38" s="212" t="s">
        <v>1106</v>
      </c>
      <c r="B38" s="214" t="s">
        <v>1107</v>
      </c>
      <c r="C38" s="250">
        <v>63509.68</v>
      </c>
      <c r="D38" s="244">
        <f>C38*0.75</f>
        <v>47632.26</v>
      </c>
      <c r="E38" s="96"/>
      <c r="F38" s="96"/>
      <c r="G38" s="96"/>
      <c r="H38" s="96"/>
      <c r="I38" s="96"/>
      <c r="J38" s="96"/>
      <c r="K38" s="251">
        <f>K39*D38</f>
        <v>47632.26</v>
      </c>
      <c r="L38" s="96"/>
      <c r="M38" s="96"/>
      <c r="N38" s="96"/>
      <c r="O38" s="96"/>
      <c r="P38" s="96"/>
    </row>
    <row r="39" spans="1:16">
      <c r="A39" s="213"/>
      <c r="B39" s="215"/>
      <c r="C39" s="247"/>
      <c r="D39" s="248"/>
      <c r="E39" s="96"/>
      <c r="F39" s="96"/>
      <c r="G39" s="96"/>
      <c r="H39" s="96"/>
      <c r="I39" s="96"/>
      <c r="J39" s="96"/>
      <c r="K39" s="97">
        <v>1</v>
      </c>
      <c r="L39" s="96"/>
      <c r="M39" s="96"/>
      <c r="N39" s="96"/>
      <c r="O39" s="96"/>
      <c r="P39" s="96"/>
    </row>
    <row r="40" spans="1:16" ht="13.2">
      <c r="A40" s="212" t="s">
        <v>1108</v>
      </c>
      <c r="B40" s="214" t="s">
        <v>1109</v>
      </c>
      <c r="C40" s="250">
        <v>36323.480000000003</v>
      </c>
      <c r="D40" s="244">
        <f>C40*0.75</f>
        <v>27242.61</v>
      </c>
      <c r="E40" s="96"/>
      <c r="F40" s="96"/>
      <c r="G40" s="96"/>
      <c r="H40" s="96"/>
      <c r="I40" s="96"/>
      <c r="J40" s="96"/>
      <c r="K40" s="251">
        <f>K41*D40</f>
        <v>27242.61</v>
      </c>
      <c r="L40" s="96"/>
      <c r="M40" s="96"/>
      <c r="N40" s="96"/>
      <c r="O40" s="96"/>
      <c r="P40" s="96"/>
    </row>
    <row r="41" spans="1:16">
      <c r="A41" s="213"/>
      <c r="B41" s="215"/>
      <c r="C41" s="247"/>
      <c r="D41" s="248"/>
      <c r="E41" s="96"/>
      <c r="F41" s="96"/>
      <c r="G41" s="96"/>
      <c r="H41" s="96"/>
      <c r="I41" s="96"/>
      <c r="J41" s="96"/>
      <c r="K41" s="97">
        <v>1</v>
      </c>
      <c r="L41" s="96"/>
      <c r="M41" s="96"/>
      <c r="N41" s="96"/>
      <c r="O41" s="96"/>
      <c r="P41" s="96"/>
    </row>
    <row r="42" spans="1:16" ht="13.2">
      <c r="A42" s="212" t="s">
        <v>1110</v>
      </c>
      <c r="B42" s="214" t="s">
        <v>1111</v>
      </c>
      <c r="C42" s="250">
        <v>97682.35</v>
      </c>
      <c r="D42" s="244">
        <f>C42*0.75</f>
        <v>73261.762500000012</v>
      </c>
      <c r="E42" s="96"/>
      <c r="F42" s="96"/>
      <c r="G42" s="96"/>
      <c r="H42" s="96"/>
      <c r="I42" s="96"/>
      <c r="J42" s="96"/>
      <c r="K42" s="96"/>
      <c r="L42" s="251">
        <f>L43*D42</f>
        <v>73261.762500000012</v>
      </c>
      <c r="M42" s="96"/>
      <c r="N42" s="96"/>
      <c r="O42" s="96"/>
      <c r="P42" s="96"/>
    </row>
    <row r="43" spans="1:16">
      <c r="A43" s="213"/>
      <c r="B43" s="215"/>
      <c r="C43" s="247"/>
      <c r="D43" s="248"/>
      <c r="E43" s="96"/>
      <c r="F43" s="96"/>
      <c r="G43" s="96"/>
      <c r="H43" s="96"/>
      <c r="I43" s="96"/>
      <c r="J43" s="96"/>
      <c r="K43" s="96"/>
      <c r="L43" s="97">
        <v>1</v>
      </c>
      <c r="M43" s="96"/>
      <c r="N43" s="96"/>
      <c r="O43" s="96"/>
      <c r="P43" s="96"/>
    </row>
    <row r="44" spans="1:16" ht="13.2">
      <c r="A44" s="212" t="s">
        <v>1112</v>
      </c>
      <c r="B44" s="214" t="s">
        <v>1113</v>
      </c>
      <c r="C44" s="250">
        <v>68841.42</v>
      </c>
      <c r="D44" s="244">
        <f>C44*0.75</f>
        <v>51631.065000000002</v>
      </c>
      <c r="E44" s="96"/>
      <c r="F44" s="96"/>
      <c r="G44" s="96"/>
      <c r="H44" s="96"/>
      <c r="I44" s="96"/>
      <c r="J44" s="96"/>
      <c r="K44" s="96"/>
      <c r="L44" s="251">
        <f>L45*D44</f>
        <v>51631.065000000002</v>
      </c>
      <c r="M44" s="96"/>
      <c r="N44" s="96"/>
      <c r="O44" s="96"/>
      <c r="P44" s="96"/>
    </row>
    <row r="45" spans="1:16">
      <c r="A45" s="213"/>
      <c r="B45" s="215"/>
      <c r="C45" s="247"/>
      <c r="D45" s="248"/>
      <c r="E45" s="96"/>
      <c r="F45" s="96"/>
      <c r="G45" s="96"/>
      <c r="H45" s="96"/>
      <c r="I45" s="96"/>
      <c r="J45" s="96"/>
      <c r="K45" s="96"/>
      <c r="L45" s="97">
        <v>1</v>
      </c>
      <c r="M45" s="96"/>
      <c r="N45" s="96"/>
      <c r="O45" s="96"/>
      <c r="P45" s="96"/>
    </row>
    <row r="46" spans="1:16" ht="13.2">
      <c r="A46" s="212" t="s">
        <v>1114</v>
      </c>
      <c r="B46" s="214" t="s">
        <v>1115</v>
      </c>
      <c r="C46" s="250">
        <v>29615.45</v>
      </c>
      <c r="D46" s="244">
        <f>C46*0.75</f>
        <v>22211.587500000001</v>
      </c>
      <c r="E46" s="96"/>
      <c r="F46" s="96"/>
      <c r="G46" s="96"/>
      <c r="H46" s="96"/>
      <c r="I46" s="96"/>
      <c r="J46" s="96"/>
      <c r="K46" s="96"/>
      <c r="L46" s="96"/>
      <c r="M46" s="251">
        <f>M47*D46</f>
        <v>22211.587500000001</v>
      </c>
      <c r="N46" s="96"/>
      <c r="O46" s="96"/>
      <c r="P46" s="96"/>
    </row>
    <row r="47" spans="1:16">
      <c r="A47" s="213"/>
      <c r="B47" s="215"/>
      <c r="C47" s="247"/>
      <c r="D47" s="248"/>
      <c r="E47" s="96"/>
      <c r="F47" s="96"/>
      <c r="G47" s="96"/>
      <c r="H47" s="96"/>
      <c r="I47" s="96"/>
      <c r="J47" s="96"/>
      <c r="K47" s="96"/>
      <c r="L47" s="96"/>
      <c r="M47" s="97">
        <v>1</v>
      </c>
      <c r="N47" s="96"/>
      <c r="O47" s="96"/>
      <c r="P47" s="96"/>
    </row>
    <row r="48" spans="1:16" ht="13.2">
      <c r="A48" s="212" t="s">
        <v>1116</v>
      </c>
      <c r="B48" s="214" t="s">
        <v>1117</v>
      </c>
      <c r="C48" s="250">
        <v>164456.60999999999</v>
      </c>
      <c r="D48" s="244">
        <f>C48*0.75</f>
        <v>123342.45749999999</v>
      </c>
      <c r="E48" s="96"/>
      <c r="F48" s="96"/>
      <c r="G48" s="96"/>
      <c r="H48" s="96"/>
      <c r="I48" s="96"/>
      <c r="J48" s="96"/>
      <c r="K48" s="96"/>
      <c r="L48" s="96"/>
      <c r="M48" s="251">
        <f>M49*D48</f>
        <v>123342.45749999999</v>
      </c>
      <c r="N48" s="96"/>
      <c r="O48" s="96"/>
      <c r="P48" s="96"/>
    </row>
    <row r="49" spans="1:16">
      <c r="A49" s="213"/>
      <c r="B49" s="215"/>
      <c r="C49" s="247"/>
      <c r="D49" s="248"/>
      <c r="E49" s="96"/>
      <c r="F49" s="96"/>
      <c r="G49" s="96"/>
      <c r="H49" s="96"/>
      <c r="I49" s="96"/>
      <c r="J49" s="96"/>
      <c r="K49" s="96"/>
      <c r="L49" s="96"/>
      <c r="M49" s="97">
        <v>1</v>
      </c>
      <c r="N49" s="96"/>
      <c r="O49" s="96"/>
      <c r="P49" s="96"/>
    </row>
    <row r="50" spans="1:16" ht="13.2">
      <c r="A50" s="212" t="s">
        <v>1118</v>
      </c>
      <c r="B50" s="214" t="s">
        <v>1119</v>
      </c>
      <c r="C50" s="250">
        <v>19010.849999999999</v>
      </c>
      <c r="D50" s="244">
        <f>C50*0.75</f>
        <v>14258.137499999999</v>
      </c>
      <c r="E50" s="96"/>
      <c r="F50" s="96"/>
      <c r="G50" s="96"/>
      <c r="H50" s="96"/>
      <c r="I50" s="96"/>
      <c r="J50" s="96"/>
      <c r="K50" s="96"/>
      <c r="L50" s="96"/>
      <c r="M50" s="251">
        <f>M51*D50</f>
        <v>14258.137499999999</v>
      </c>
      <c r="N50" s="96"/>
      <c r="O50" s="96"/>
      <c r="P50" s="96"/>
    </row>
    <row r="51" spans="1:16">
      <c r="A51" s="213"/>
      <c r="B51" s="215"/>
      <c r="C51" s="247"/>
      <c r="D51" s="248"/>
      <c r="E51" s="96"/>
      <c r="F51" s="96"/>
      <c r="G51" s="96"/>
      <c r="H51" s="96"/>
      <c r="I51" s="96"/>
      <c r="J51" s="96"/>
      <c r="K51" s="96"/>
      <c r="L51" s="96"/>
      <c r="M51" s="97">
        <v>1</v>
      </c>
      <c r="N51" s="96"/>
      <c r="O51" s="96"/>
      <c r="P51" s="96"/>
    </row>
    <row r="52" spans="1:16" ht="13.2">
      <c r="A52" s="212" t="s">
        <v>1120</v>
      </c>
      <c r="B52" s="214" t="s">
        <v>1121</v>
      </c>
      <c r="C52" s="250">
        <v>29013.65</v>
      </c>
      <c r="D52" s="244">
        <f>C52*0.75</f>
        <v>21760.237500000003</v>
      </c>
      <c r="E52" s="96"/>
      <c r="F52" s="96"/>
      <c r="G52" s="96"/>
      <c r="H52" s="96"/>
      <c r="I52" s="96"/>
      <c r="J52" s="96"/>
      <c r="K52" s="96"/>
      <c r="L52" s="96"/>
      <c r="M52" s="96"/>
      <c r="N52" s="251">
        <f>N53*D52</f>
        <v>21760.237500000003</v>
      </c>
      <c r="O52" s="96"/>
      <c r="P52" s="96"/>
    </row>
    <row r="53" spans="1:16">
      <c r="A53" s="213"/>
      <c r="B53" s="215"/>
      <c r="C53" s="247"/>
      <c r="D53" s="248"/>
      <c r="E53" s="96"/>
      <c r="F53" s="96"/>
      <c r="G53" s="96"/>
      <c r="H53" s="96"/>
      <c r="I53" s="96"/>
      <c r="J53" s="96"/>
      <c r="K53" s="96"/>
      <c r="L53" s="96"/>
      <c r="M53" s="96"/>
      <c r="N53" s="97">
        <v>1</v>
      </c>
      <c r="O53" s="96"/>
      <c r="P53" s="96"/>
    </row>
    <row r="54" spans="1:16" ht="13.2">
      <c r="A54" s="212" t="s">
        <v>1122</v>
      </c>
      <c r="B54" s="214" t="s">
        <v>1123</v>
      </c>
      <c r="C54" s="250">
        <v>33462.42</v>
      </c>
      <c r="D54" s="244">
        <f>C54*0.75</f>
        <v>25096.814999999999</v>
      </c>
      <c r="E54" s="96"/>
      <c r="F54" s="96"/>
      <c r="G54" s="96"/>
      <c r="H54" s="96"/>
      <c r="I54" s="96"/>
      <c r="J54" s="96"/>
      <c r="K54" s="96"/>
      <c r="L54" s="96"/>
      <c r="M54" s="96"/>
      <c r="N54" s="251">
        <f>N55*D54</f>
        <v>25096.814999999999</v>
      </c>
      <c r="O54" s="96"/>
      <c r="P54" s="96"/>
    </row>
    <row r="55" spans="1:16">
      <c r="A55" s="213"/>
      <c r="B55" s="215"/>
      <c r="C55" s="247"/>
      <c r="D55" s="248"/>
      <c r="E55" s="96"/>
      <c r="F55" s="96"/>
      <c r="G55" s="96"/>
      <c r="H55" s="96"/>
      <c r="I55" s="96"/>
      <c r="J55" s="96"/>
      <c r="K55" s="96"/>
      <c r="L55" s="96"/>
      <c r="M55" s="96"/>
      <c r="N55" s="97">
        <v>1</v>
      </c>
      <c r="O55" s="96"/>
      <c r="P55" s="96"/>
    </row>
    <row r="56" spans="1:16" ht="13.2">
      <c r="A56" s="212" t="s">
        <v>1124</v>
      </c>
      <c r="B56" s="214" t="s">
        <v>1125</v>
      </c>
      <c r="C56" s="250">
        <v>40692.410000000003</v>
      </c>
      <c r="D56" s="244">
        <f>C56*0.75</f>
        <v>30519.307500000003</v>
      </c>
      <c r="E56" s="96"/>
      <c r="F56" s="96"/>
      <c r="G56" s="96"/>
      <c r="H56" s="96"/>
      <c r="I56" s="96"/>
      <c r="J56" s="96"/>
      <c r="K56" s="96"/>
      <c r="L56" s="96"/>
      <c r="M56" s="96"/>
      <c r="N56" s="96"/>
      <c r="O56" s="251">
        <f>O57*D56</f>
        <v>30519.307500000003</v>
      </c>
      <c r="P56" s="96"/>
    </row>
    <row r="57" spans="1:16">
      <c r="A57" s="213"/>
      <c r="B57" s="215"/>
      <c r="C57" s="247"/>
      <c r="D57" s="248"/>
      <c r="E57" s="96"/>
      <c r="F57" s="96"/>
      <c r="G57" s="96"/>
      <c r="H57" s="96"/>
      <c r="I57" s="96"/>
      <c r="J57" s="96"/>
      <c r="K57" s="96"/>
      <c r="L57" s="96"/>
      <c r="M57" s="96"/>
      <c r="N57" s="96"/>
      <c r="O57" s="97">
        <v>1</v>
      </c>
      <c r="P57" s="96"/>
    </row>
    <row r="58" spans="1:16" ht="13.2">
      <c r="A58" s="212" t="s">
        <v>1126</v>
      </c>
      <c r="B58" s="214" t="s">
        <v>1127</v>
      </c>
      <c r="C58" s="250">
        <v>61571.839999999997</v>
      </c>
      <c r="D58" s="244">
        <f>C58*0.75</f>
        <v>46178.879999999997</v>
      </c>
      <c r="E58" s="96"/>
      <c r="F58" s="96"/>
      <c r="G58" s="96"/>
      <c r="H58" s="96"/>
      <c r="I58" s="96"/>
      <c r="J58" s="96"/>
      <c r="K58" s="96"/>
      <c r="L58" s="96"/>
      <c r="M58" s="96"/>
      <c r="N58" s="251">
        <f>N59*D58</f>
        <v>46178.879999999997</v>
      </c>
      <c r="O58" s="96"/>
      <c r="P58" s="96"/>
    </row>
    <row r="59" spans="1:16">
      <c r="A59" s="213"/>
      <c r="B59" s="215"/>
      <c r="C59" s="247"/>
      <c r="D59" s="248"/>
      <c r="E59" s="96"/>
      <c r="F59" s="96"/>
      <c r="G59" s="96"/>
      <c r="H59" s="96"/>
      <c r="I59" s="96"/>
      <c r="J59" s="96"/>
      <c r="K59" s="96"/>
      <c r="L59" s="96"/>
      <c r="M59" s="96"/>
      <c r="N59" s="97">
        <v>1</v>
      </c>
      <c r="O59" s="96"/>
      <c r="P59" s="96"/>
    </row>
    <row r="60" spans="1:16" ht="13.2">
      <c r="A60" s="212" t="s">
        <v>1128</v>
      </c>
      <c r="B60" s="214" t="s">
        <v>1129</v>
      </c>
      <c r="C60" s="250">
        <v>30809.18</v>
      </c>
      <c r="D60" s="244">
        <f>C60*0.75</f>
        <v>23106.885000000002</v>
      </c>
      <c r="E60" s="96"/>
      <c r="F60" s="96"/>
      <c r="G60" s="96"/>
      <c r="H60" s="96"/>
      <c r="I60" s="96"/>
      <c r="J60" s="96"/>
      <c r="K60" s="96"/>
      <c r="L60" s="96"/>
      <c r="M60" s="96"/>
      <c r="N60" s="251">
        <f>N61*D60</f>
        <v>23106.885000000002</v>
      </c>
      <c r="O60" s="96"/>
      <c r="P60" s="96"/>
    </row>
    <row r="61" spans="1:16">
      <c r="A61" s="213"/>
      <c r="B61" s="215"/>
      <c r="C61" s="247"/>
      <c r="D61" s="248"/>
      <c r="E61" s="96"/>
      <c r="F61" s="96"/>
      <c r="G61" s="96"/>
      <c r="H61" s="96"/>
      <c r="I61" s="96"/>
      <c r="J61" s="96"/>
      <c r="K61" s="96"/>
      <c r="L61" s="96"/>
      <c r="M61" s="96"/>
      <c r="N61" s="97">
        <v>1</v>
      </c>
      <c r="O61" s="96"/>
      <c r="P61" s="96"/>
    </row>
    <row r="62" spans="1:16" ht="13.2">
      <c r="A62" s="212" t="s">
        <v>1130</v>
      </c>
      <c r="B62" s="214" t="s">
        <v>1131</v>
      </c>
      <c r="C62" s="250">
        <v>32425.63</v>
      </c>
      <c r="D62" s="244">
        <f>C62*0.75</f>
        <v>24319.2225</v>
      </c>
      <c r="E62" s="96"/>
      <c r="F62" s="96"/>
      <c r="G62" s="96"/>
      <c r="H62" s="96"/>
      <c r="I62" s="96"/>
      <c r="J62" s="96"/>
      <c r="K62" s="96"/>
      <c r="L62" s="96"/>
      <c r="M62" s="96"/>
      <c r="N62" s="96"/>
      <c r="O62" s="251">
        <f>O63*D62</f>
        <v>24319.2225</v>
      </c>
      <c r="P62" s="96"/>
    </row>
    <row r="63" spans="1:16">
      <c r="A63" s="213"/>
      <c r="B63" s="215"/>
      <c r="C63" s="247"/>
      <c r="D63" s="248"/>
      <c r="E63" s="96"/>
      <c r="F63" s="96"/>
      <c r="G63" s="96"/>
      <c r="H63" s="96"/>
      <c r="I63" s="96"/>
      <c r="J63" s="96"/>
      <c r="K63" s="96"/>
      <c r="L63" s="96"/>
      <c r="M63" s="96"/>
      <c r="N63" s="96"/>
      <c r="O63" s="97">
        <v>1</v>
      </c>
      <c r="P63" s="96"/>
    </row>
    <row r="64" spans="1:16" ht="13.2">
      <c r="A64" s="212" t="s">
        <v>1132</v>
      </c>
      <c r="B64" s="214" t="s">
        <v>1133</v>
      </c>
      <c r="C64" s="250">
        <v>11370.64</v>
      </c>
      <c r="D64" s="244">
        <f>C64*0.75</f>
        <v>8527.98</v>
      </c>
      <c r="E64" s="96"/>
      <c r="F64" s="96"/>
      <c r="G64" s="96"/>
      <c r="H64" s="96"/>
      <c r="I64" s="96"/>
      <c r="J64" s="96"/>
      <c r="K64" s="96"/>
      <c r="L64" s="96"/>
      <c r="M64" s="96"/>
      <c r="N64" s="96"/>
      <c r="O64" s="251">
        <f>O65*D64</f>
        <v>8527.98</v>
      </c>
      <c r="P64" s="96"/>
    </row>
    <row r="65" spans="1:16">
      <c r="A65" s="213"/>
      <c r="B65" s="215"/>
      <c r="C65" s="247"/>
      <c r="D65" s="248"/>
      <c r="E65" s="96"/>
      <c r="F65" s="96"/>
      <c r="G65" s="96"/>
      <c r="H65" s="96"/>
      <c r="I65" s="96"/>
      <c r="J65" s="96"/>
      <c r="K65" s="96"/>
      <c r="L65" s="96"/>
      <c r="M65" s="96"/>
      <c r="N65" s="96"/>
      <c r="O65" s="97">
        <v>1</v>
      </c>
      <c r="P65" s="96"/>
    </row>
    <row r="66" spans="1:16" ht="13.2">
      <c r="A66" s="212" t="s">
        <v>1134</v>
      </c>
      <c r="B66" s="214" t="s">
        <v>1135</v>
      </c>
      <c r="C66" s="250">
        <v>2963.05</v>
      </c>
      <c r="D66" s="244">
        <f>C66*0.75</f>
        <v>2222.2875000000004</v>
      </c>
      <c r="E66" s="96"/>
      <c r="F66" s="96"/>
      <c r="G66" s="96"/>
      <c r="H66" s="96"/>
      <c r="I66" s="96"/>
      <c r="J66" s="251">
        <f>J67*D66</f>
        <v>2222.2875000000004</v>
      </c>
      <c r="K66" s="96"/>
      <c r="L66" s="96"/>
      <c r="M66" s="96"/>
      <c r="N66" s="96"/>
      <c r="O66" s="96"/>
      <c r="P66" s="96"/>
    </row>
    <row r="67" spans="1:16">
      <c r="A67" s="213"/>
      <c r="B67" s="215"/>
      <c r="C67" s="247"/>
      <c r="D67" s="248"/>
      <c r="E67" s="96"/>
      <c r="F67" s="96"/>
      <c r="G67" s="96"/>
      <c r="H67" s="96"/>
      <c r="I67" s="96"/>
      <c r="J67" s="97">
        <v>1</v>
      </c>
      <c r="K67" s="96"/>
      <c r="L67" s="96"/>
      <c r="M67" s="96"/>
      <c r="N67" s="96"/>
      <c r="O67" s="96"/>
      <c r="P67" s="96"/>
    </row>
    <row r="68" spans="1:16" ht="13.2">
      <c r="A68" s="212" t="s">
        <v>1136</v>
      </c>
      <c r="B68" s="214" t="s">
        <v>1137</v>
      </c>
      <c r="C68" s="250">
        <v>26128.240000000002</v>
      </c>
      <c r="D68" s="244">
        <f>C68*0.75</f>
        <v>19596.18</v>
      </c>
      <c r="E68" s="96"/>
      <c r="F68" s="96"/>
      <c r="G68" s="96"/>
      <c r="H68" s="96"/>
      <c r="I68" s="96"/>
      <c r="J68" s="251">
        <f>J69*D68</f>
        <v>19596.18</v>
      </c>
      <c r="K68" s="96"/>
      <c r="L68" s="96"/>
      <c r="M68" s="96"/>
      <c r="N68" s="96"/>
      <c r="O68" s="96"/>
      <c r="P68" s="96"/>
    </row>
    <row r="69" spans="1:16">
      <c r="A69" s="213"/>
      <c r="B69" s="215"/>
      <c r="C69" s="247"/>
      <c r="D69" s="248"/>
      <c r="E69" s="96"/>
      <c r="F69" s="96"/>
      <c r="G69" s="96"/>
      <c r="H69" s="96"/>
      <c r="I69" s="96"/>
      <c r="J69" s="97">
        <v>1</v>
      </c>
      <c r="K69" s="96"/>
      <c r="L69" s="96"/>
      <c r="M69" s="96"/>
      <c r="N69" s="96"/>
      <c r="O69" s="96"/>
      <c r="P69" s="96"/>
    </row>
    <row r="70" spans="1:16" ht="13.2">
      <c r="A70" s="212" t="s">
        <v>1138</v>
      </c>
      <c r="B70" s="214" t="s">
        <v>1139</v>
      </c>
      <c r="C70" s="250">
        <v>23812.32</v>
      </c>
      <c r="D70" s="244">
        <f>C70*0.75</f>
        <v>17859.239999999998</v>
      </c>
      <c r="E70" s="96"/>
      <c r="F70" s="96"/>
      <c r="G70" s="96"/>
      <c r="H70" s="96"/>
      <c r="I70" s="96"/>
      <c r="J70" s="96"/>
      <c r="K70" s="251">
        <f>K71*D70</f>
        <v>17859.239999999998</v>
      </c>
      <c r="L70" s="96"/>
      <c r="M70" s="96"/>
      <c r="N70" s="96"/>
      <c r="O70" s="96"/>
      <c r="P70" s="96"/>
    </row>
    <row r="71" spans="1:16">
      <c r="A71" s="213"/>
      <c r="B71" s="215"/>
      <c r="C71" s="247"/>
      <c r="D71" s="248"/>
      <c r="E71" s="96"/>
      <c r="F71" s="96"/>
      <c r="G71" s="96"/>
      <c r="H71" s="96"/>
      <c r="I71" s="96"/>
      <c r="J71" s="96"/>
      <c r="K71" s="97">
        <v>1</v>
      </c>
      <c r="L71" s="96"/>
      <c r="M71" s="96"/>
      <c r="N71" s="96"/>
      <c r="O71" s="96"/>
      <c r="P71" s="96"/>
    </row>
    <row r="72" spans="1:16" ht="13.2">
      <c r="A72" s="212" t="s">
        <v>1140</v>
      </c>
      <c r="B72" s="214" t="s">
        <v>1141</v>
      </c>
      <c r="C72" s="250">
        <v>17906.71</v>
      </c>
      <c r="D72" s="244">
        <f>C72*0.75</f>
        <v>13430.032499999999</v>
      </c>
      <c r="E72" s="96"/>
      <c r="F72" s="96"/>
      <c r="G72" s="96"/>
      <c r="H72" s="96"/>
      <c r="I72" s="96"/>
      <c r="J72" s="96"/>
      <c r="K72" s="251">
        <f>K73*D72</f>
        <v>13430.032499999999</v>
      </c>
      <c r="L72" s="96"/>
      <c r="M72" s="96"/>
      <c r="N72" s="96"/>
      <c r="O72" s="96"/>
      <c r="P72" s="96"/>
    </row>
    <row r="73" spans="1:16">
      <c r="A73" s="213"/>
      <c r="B73" s="215"/>
      <c r="C73" s="247"/>
      <c r="D73" s="248"/>
      <c r="E73" s="96"/>
      <c r="F73" s="96"/>
      <c r="G73" s="96"/>
      <c r="H73" s="96"/>
      <c r="I73" s="96"/>
      <c r="J73" s="96"/>
      <c r="K73" s="97">
        <v>1</v>
      </c>
      <c r="L73" s="96"/>
      <c r="M73" s="96"/>
      <c r="N73" s="96"/>
      <c r="O73" s="96"/>
      <c r="P73" s="96"/>
    </row>
    <row r="74" spans="1:16" ht="13.2">
      <c r="A74" s="212" t="s">
        <v>1142</v>
      </c>
      <c r="B74" s="214" t="s">
        <v>1143</v>
      </c>
      <c r="C74" s="250">
        <v>24744.18</v>
      </c>
      <c r="D74" s="244">
        <f>C74*0.75</f>
        <v>18558.135000000002</v>
      </c>
      <c r="E74" s="96"/>
      <c r="F74" s="96"/>
      <c r="G74" s="96"/>
      <c r="H74" s="96"/>
      <c r="I74" s="96"/>
      <c r="J74" s="96"/>
      <c r="K74" s="251">
        <f>K75*D74</f>
        <v>18558.135000000002</v>
      </c>
      <c r="L74" s="96"/>
      <c r="M74" s="96"/>
      <c r="N74" s="96"/>
      <c r="O74" s="96"/>
      <c r="P74" s="96"/>
    </row>
    <row r="75" spans="1:16">
      <c r="A75" s="213"/>
      <c r="B75" s="215"/>
      <c r="C75" s="247"/>
      <c r="D75" s="248"/>
      <c r="E75" s="96"/>
      <c r="F75" s="96"/>
      <c r="G75" s="96"/>
      <c r="H75" s="96"/>
      <c r="I75" s="96"/>
      <c r="J75" s="96"/>
      <c r="K75" s="97">
        <v>1</v>
      </c>
      <c r="L75" s="96"/>
      <c r="M75" s="96"/>
      <c r="N75" s="96"/>
      <c r="O75" s="96"/>
      <c r="P75" s="96"/>
    </row>
    <row r="76" spans="1:16" ht="13.2">
      <c r="A76" s="212" t="s">
        <v>1144</v>
      </c>
      <c r="B76" s="214" t="s">
        <v>1145</v>
      </c>
      <c r="C76" s="250">
        <v>105496.66</v>
      </c>
      <c r="D76" s="244">
        <f>C76*0.75</f>
        <v>79122.494999999995</v>
      </c>
      <c r="E76" s="96"/>
      <c r="F76" s="96"/>
      <c r="G76" s="96"/>
      <c r="H76" s="96"/>
      <c r="I76" s="96"/>
      <c r="J76" s="96"/>
      <c r="K76" s="96"/>
      <c r="L76" s="96"/>
      <c r="M76" s="96"/>
      <c r="N76" s="96"/>
      <c r="O76" s="251">
        <f>O77*D76</f>
        <v>79122.494999999995</v>
      </c>
      <c r="P76" s="96"/>
    </row>
    <row r="77" spans="1:16">
      <c r="A77" s="213"/>
      <c r="B77" s="215"/>
      <c r="C77" s="247"/>
      <c r="D77" s="248"/>
      <c r="E77" s="96"/>
      <c r="F77" s="96"/>
      <c r="G77" s="96"/>
      <c r="H77" s="96"/>
      <c r="I77" s="96"/>
      <c r="J77" s="96"/>
      <c r="K77" s="96"/>
      <c r="L77" s="96"/>
      <c r="M77" s="96"/>
      <c r="N77" s="96"/>
      <c r="O77" s="97">
        <v>1</v>
      </c>
      <c r="P77" s="96"/>
    </row>
    <row r="78" spans="1:16" ht="13.2">
      <c r="A78" s="212" t="s">
        <v>1146</v>
      </c>
      <c r="B78" s="214" t="s">
        <v>1147</v>
      </c>
      <c r="C78" s="250">
        <v>21350.560000000001</v>
      </c>
      <c r="D78" s="244">
        <f>C78*0.75</f>
        <v>16012.920000000002</v>
      </c>
      <c r="E78" s="96"/>
      <c r="F78" s="96"/>
      <c r="G78" s="96"/>
      <c r="H78" s="96"/>
      <c r="I78" s="96"/>
      <c r="J78" s="96"/>
      <c r="K78" s="96"/>
      <c r="L78" s="96"/>
      <c r="M78" s="96"/>
      <c r="N78" s="96"/>
      <c r="O78" s="96"/>
      <c r="P78" s="251">
        <f>P79*D78</f>
        <v>16012.920000000002</v>
      </c>
    </row>
    <row r="79" spans="1:16">
      <c r="A79" s="213"/>
      <c r="B79" s="215"/>
      <c r="C79" s="247"/>
      <c r="D79" s="248"/>
      <c r="E79" s="96"/>
      <c r="F79" s="96"/>
      <c r="G79" s="96"/>
      <c r="H79" s="96"/>
      <c r="I79" s="96"/>
      <c r="J79" s="96"/>
      <c r="K79" s="96"/>
      <c r="L79" s="96"/>
      <c r="M79" s="96"/>
      <c r="N79" s="96"/>
      <c r="O79" s="96"/>
      <c r="P79" s="97">
        <v>1</v>
      </c>
    </row>
    <row r="80" spans="1:16" ht="13.2">
      <c r="A80" s="212" t="s">
        <v>1148</v>
      </c>
      <c r="B80" s="214" t="s">
        <v>1149</v>
      </c>
      <c r="C80" s="250">
        <v>2920.81</v>
      </c>
      <c r="D80" s="244">
        <f>C80*0.75</f>
        <v>2190.6075000000001</v>
      </c>
      <c r="E80" s="96"/>
      <c r="F80" s="96"/>
      <c r="G80" s="96"/>
      <c r="H80" s="96"/>
      <c r="I80" s="96"/>
      <c r="J80" s="96"/>
      <c r="K80" s="96"/>
      <c r="L80" s="96"/>
      <c r="M80" s="96"/>
      <c r="N80" s="96"/>
      <c r="O80" s="251">
        <f>O81*D80</f>
        <v>2190.6075000000001</v>
      </c>
      <c r="P80" s="96"/>
    </row>
    <row r="81" spans="1:16">
      <c r="A81" s="213"/>
      <c r="B81" s="215"/>
      <c r="C81" s="247"/>
      <c r="D81" s="248"/>
      <c r="E81" s="96"/>
      <c r="F81" s="96"/>
      <c r="G81" s="96"/>
      <c r="H81" s="96"/>
      <c r="I81" s="96"/>
      <c r="J81" s="96"/>
      <c r="K81" s="96"/>
      <c r="L81" s="96"/>
      <c r="M81" s="96"/>
      <c r="N81" s="96"/>
      <c r="O81" s="97">
        <v>1</v>
      </c>
      <c r="P81" s="96"/>
    </row>
    <row r="82" spans="1:16" ht="13.2">
      <c r="A82" s="92" t="s">
        <v>1150</v>
      </c>
      <c r="B82" s="84" t="s">
        <v>1151</v>
      </c>
      <c r="C82" s="250">
        <v>9222.35</v>
      </c>
      <c r="D82" s="244">
        <f>C82*0.75</f>
        <v>6916.7625000000007</v>
      </c>
      <c r="E82" s="96"/>
      <c r="F82" s="96"/>
      <c r="G82" s="96"/>
      <c r="H82" s="96"/>
      <c r="I82" s="96"/>
      <c r="J82" s="96"/>
      <c r="K82" s="96"/>
      <c r="L82" s="96"/>
      <c r="M82" s="96"/>
      <c r="N82" s="251">
        <f>N83*D82</f>
        <v>6916.7625000000007</v>
      </c>
      <c r="O82" s="96"/>
      <c r="P82" s="96"/>
    </row>
    <row r="83" spans="1:16">
      <c r="A83" s="98"/>
      <c r="B83" s="99"/>
      <c r="C83" s="252"/>
      <c r="D83" s="253"/>
      <c r="E83" s="96"/>
      <c r="F83" s="96"/>
      <c r="G83" s="96"/>
      <c r="H83" s="96"/>
      <c r="I83" s="96"/>
      <c r="J83" s="96"/>
      <c r="K83" s="96"/>
      <c r="L83" s="96"/>
      <c r="M83" s="96"/>
      <c r="N83" s="97">
        <v>1</v>
      </c>
      <c r="O83" s="96"/>
      <c r="P83" s="96"/>
    </row>
    <row r="84" spans="1:16" ht="13.2">
      <c r="A84" s="212" t="s">
        <v>1152</v>
      </c>
      <c r="B84" s="214" t="s">
        <v>1153</v>
      </c>
      <c r="C84" s="250">
        <v>23189.09</v>
      </c>
      <c r="D84" s="244">
        <f>C84*0.75</f>
        <v>17391.817500000001</v>
      </c>
      <c r="E84" s="96"/>
      <c r="F84" s="96"/>
      <c r="G84" s="96"/>
      <c r="H84" s="96"/>
      <c r="I84" s="96"/>
      <c r="J84" s="96"/>
      <c r="K84" s="96"/>
      <c r="L84" s="96"/>
      <c r="M84" s="251">
        <f>M85*D84</f>
        <v>17391.817500000001</v>
      </c>
      <c r="N84" s="96"/>
      <c r="O84" s="96"/>
      <c r="P84" s="96"/>
    </row>
    <row r="85" spans="1:16">
      <c r="A85" s="213"/>
      <c r="B85" s="215"/>
      <c r="C85" s="247"/>
      <c r="D85" s="248"/>
      <c r="E85" s="96"/>
      <c r="F85" s="96"/>
      <c r="G85" s="96"/>
      <c r="H85" s="96"/>
      <c r="I85" s="96"/>
      <c r="J85" s="96"/>
      <c r="K85" s="96"/>
      <c r="L85" s="96"/>
      <c r="M85" s="97">
        <v>1</v>
      </c>
      <c r="N85" s="96"/>
      <c r="O85" s="96"/>
      <c r="P85" s="96"/>
    </row>
    <row r="86" spans="1:16" ht="13.2">
      <c r="A86" s="212" t="s">
        <v>1154</v>
      </c>
      <c r="B86" s="214" t="s">
        <v>1155</v>
      </c>
      <c r="C86" s="250">
        <v>93233.64</v>
      </c>
      <c r="D86" s="244">
        <f>C86*0.75</f>
        <v>69925.23</v>
      </c>
      <c r="E86" s="96"/>
      <c r="F86" s="96"/>
      <c r="G86" s="96"/>
      <c r="H86" s="96"/>
      <c r="I86" s="96"/>
      <c r="J86" s="96"/>
      <c r="K86" s="96"/>
      <c r="L86" s="96"/>
      <c r="M86" s="96"/>
      <c r="N86" s="251">
        <f>N87*D86</f>
        <v>69925.23</v>
      </c>
      <c r="O86" s="96"/>
      <c r="P86" s="96"/>
    </row>
    <row r="87" spans="1:16">
      <c r="A87" s="213"/>
      <c r="B87" s="215"/>
      <c r="C87" s="247"/>
      <c r="D87" s="248"/>
      <c r="E87" s="96"/>
      <c r="F87" s="96"/>
      <c r="G87" s="96"/>
      <c r="H87" s="96"/>
      <c r="I87" s="96"/>
      <c r="J87" s="96"/>
      <c r="K87" s="96"/>
      <c r="L87" s="96"/>
      <c r="M87" s="96"/>
      <c r="N87" s="97">
        <v>1</v>
      </c>
      <c r="O87" s="96"/>
      <c r="P87" s="96"/>
    </row>
    <row r="88" spans="1:16" ht="13.2">
      <c r="A88" s="212" t="s">
        <v>1156</v>
      </c>
      <c r="B88" s="214" t="s">
        <v>1157</v>
      </c>
      <c r="C88" s="250">
        <v>3781.82</v>
      </c>
      <c r="D88" s="244">
        <f>C88*0.75</f>
        <v>2836.3650000000002</v>
      </c>
      <c r="E88" s="96"/>
      <c r="F88" s="96"/>
      <c r="G88" s="96"/>
      <c r="H88" s="96"/>
      <c r="I88" s="96"/>
      <c r="J88" s="96"/>
      <c r="K88" s="96"/>
      <c r="L88" s="96"/>
      <c r="M88" s="96"/>
      <c r="N88" s="251">
        <f>N89*D88</f>
        <v>2836.3650000000002</v>
      </c>
      <c r="O88" s="96"/>
      <c r="P88" s="96"/>
    </row>
    <row r="89" spans="1:16">
      <c r="A89" s="213"/>
      <c r="B89" s="215"/>
      <c r="C89" s="247"/>
      <c r="D89" s="248"/>
      <c r="E89" s="96"/>
      <c r="F89" s="96"/>
      <c r="G89" s="96"/>
      <c r="H89" s="96"/>
      <c r="I89" s="96"/>
      <c r="J89" s="96"/>
      <c r="K89" s="96"/>
      <c r="L89" s="96"/>
      <c r="M89" s="96"/>
      <c r="N89" s="97">
        <v>1</v>
      </c>
      <c r="O89" s="96"/>
      <c r="P89" s="96"/>
    </row>
    <row r="90" spans="1:16" ht="13.2">
      <c r="A90" s="212" t="s">
        <v>1158</v>
      </c>
      <c r="B90" s="214" t="s">
        <v>1159</v>
      </c>
      <c r="C90" s="250">
        <v>60943.67</v>
      </c>
      <c r="D90" s="244">
        <f>C90*0.75</f>
        <v>45707.752500000002</v>
      </c>
      <c r="E90" s="96"/>
      <c r="F90" s="96"/>
      <c r="G90" s="96"/>
      <c r="H90" s="96"/>
      <c r="I90" s="96"/>
      <c r="J90" s="96"/>
      <c r="K90" s="96"/>
      <c r="L90" s="96"/>
      <c r="M90" s="96"/>
      <c r="N90" s="251">
        <f>N91*D90</f>
        <v>45707.752500000002</v>
      </c>
      <c r="O90" s="96"/>
      <c r="P90" s="96"/>
    </row>
    <row r="91" spans="1:16">
      <c r="A91" s="213"/>
      <c r="B91" s="215"/>
      <c r="C91" s="247"/>
      <c r="D91" s="248"/>
      <c r="E91" s="96"/>
      <c r="F91" s="96"/>
      <c r="G91" s="96"/>
      <c r="H91" s="96"/>
      <c r="I91" s="96"/>
      <c r="J91" s="96"/>
      <c r="K91" s="96"/>
      <c r="L91" s="96"/>
      <c r="M91" s="96"/>
      <c r="N91" s="97">
        <v>1</v>
      </c>
      <c r="O91" s="96"/>
      <c r="P91" s="96"/>
    </row>
    <row r="92" spans="1:16" ht="13.2">
      <c r="A92" s="212" t="s">
        <v>1160</v>
      </c>
      <c r="B92" s="214" t="s">
        <v>1161</v>
      </c>
      <c r="C92" s="250">
        <v>10214.86</v>
      </c>
      <c r="D92" s="244">
        <f>C92*0.75</f>
        <v>7661.1450000000004</v>
      </c>
      <c r="E92" s="96"/>
      <c r="F92" s="96"/>
      <c r="G92" s="96"/>
      <c r="H92" s="96"/>
      <c r="I92" s="96"/>
      <c r="J92" s="96"/>
      <c r="K92" s="96"/>
      <c r="L92" s="96"/>
      <c r="M92" s="96"/>
      <c r="N92" s="96"/>
      <c r="O92" s="251">
        <f>O93*D92</f>
        <v>7661.1450000000004</v>
      </c>
      <c r="P92" s="96"/>
    </row>
    <row r="93" spans="1:16">
      <c r="A93" s="213"/>
      <c r="B93" s="215"/>
      <c r="C93" s="247"/>
      <c r="D93" s="248"/>
      <c r="E93" s="96"/>
      <c r="F93" s="96"/>
      <c r="G93" s="96"/>
      <c r="H93" s="96"/>
      <c r="I93" s="96"/>
      <c r="J93" s="96"/>
      <c r="K93" s="96"/>
      <c r="L93" s="96"/>
      <c r="M93" s="96"/>
      <c r="N93" s="96"/>
      <c r="O93" s="97">
        <v>1</v>
      </c>
      <c r="P93" s="96"/>
    </row>
    <row r="94" spans="1:16" ht="13.2">
      <c r="A94" s="212" t="s">
        <v>1162</v>
      </c>
      <c r="B94" s="214" t="s">
        <v>1163</v>
      </c>
      <c r="C94" s="250">
        <v>4074.74</v>
      </c>
      <c r="D94" s="244">
        <f>C94*0.75</f>
        <v>3056.0549999999998</v>
      </c>
      <c r="E94" s="96"/>
      <c r="F94" s="96"/>
      <c r="G94" s="96"/>
      <c r="H94" s="96"/>
      <c r="I94" s="96"/>
      <c r="J94" s="96"/>
      <c r="K94" s="96"/>
      <c r="L94" s="96"/>
      <c r="M94" s="96"/>
      <c r="N94" s="251">
        <f>N95*D94</f>
        <v>3056.0549999999998</v>
      </c>
      <c r="O94" s="96"/>
      <c r="P94" s="96"/>
    </row>
    <row r="95" spans="1:16">
      <c r="A95" s="213"/>
      <c r="B95" s="215"/>
      <c r="C95" s="247"/>
      <c r="D95" s="248"/>
      <c r="E95" s="96"/>
      <c r="F95" s="96"/>
      <c r="G95" s="96"/>
      <c r="H95" s="96"/>
      <c r="I95" s="96"/>
      <c r="J95" s="96"/>
      <c r="K95" s="96"/>
      <c r="L95" s="96"/>
      <c r="M95" s="96"/>
      <c r="N95" s="97">
        <v>1</v>
      </c>
      <c r="O95" s="96"/>
      <c r="P95" s="96"/>
    </row>
    <row r="96" spans="1:16" ht="13.2">
      <c r="A96" s="212" t="s">
        <v>1164</v>
      </c>
      <c r="B96" s="214" t="s">
        <v>1165</v>
      </c>
      <c r="C96" s="250">
        <v>43383.31</v>
      </c>
      <c r="D96" s="244">
        <f>C96*0.75</f>
        <v>32537.482499999998</v>
      </c>
      <c r="E96" s="96"/>
      <c r="F96" s="96"/>
      <c r="G96" s="96"/>
      <c r="H96" s="96"/>
      <c r="I96" s="96"/>
      <c r="J96" s="96"/>
      <c r="K96" s="96"/>
      <c r="L96" s="96"/>
      <c r="M96" s="251">
        <f>M97*D96</f>
        <v>32537.482499999998</v>
      </c>
      <c r="N96" s="96"/>
      <c r="O96" s="96"/>
      <c r="P96" s="96"/>
    </row>
    <row r="97" spans="1:18">
      <c r="A97" s="213"/>
      <c r="B97" s="215"/>
      <c r="C97" s="247"/>
      <c r="D97" s="248"/>
      <c r="E97" s="96"/>
      <c r="F97" s="96"/>
      <c r="G97" s="96"/>
      <c r="H97" s="96"/>
      <c r="I97" s="96"/>
      <c r="J97" s="96"/>
      <c r="K97" s="96"/>
      <c r="L97" s="96"/>
      <c r="M97" s="97">
        <v>1</v>
      </c>
      <c r="N97" s="96"/>
      <c r="O97" s="96"/>
      <c r="P97" s="96"/>
    </row>
    <row r="98" spans="1:18" ht="13.2">
      <c r="A98" s="212" t="s">
        <v>1166</v>
      </c>
      <c r="B98" s="214" t="s">
        <v>1167</v>
      </c>
      <c r="C98" s="250">
        <v>489.77</v>
      </c>
      <c r="D98" s="244">
        <f>C98*0.75</f>
        <v>367.32749999999999</v>
      </c>
      <c r="E98" s="96"/>
      <c r="F98" s="96"/>
      <c r="G98" s="96"/>
      <c r="H98" s="96"/>
      <c r="I98" s="96"/>
      <c r="J98" s="96"/>
      <c r="K98" s="96"/>
      <c r="L98" s="96"/>
      <c r="M98" s="96"/>
      <c r="N98" s="96"/>
      <c r="O98" s="251">
        <f>O99*D98</f>
        <v>367.32749999999999</v>
      </c>
      <c r="P98" s="96"/>
    </row>
    <row r="99" spans="1:18">
      <c r="A99" s="213"/>
      <c r="B99" s="215"/>
      <c r="C99" s="247"/>
      <c r="D99" s="248"/>
      <c r="E99" s="96"/>
      <c r="F99" s="96"/>
      <c r="G99" s="96"/>
      <c r="H99" s="96"/>
      <c r="I99" s="96"/>
      <c r="J99" s="96"/>
      <c r="K99" s="96"/>
      <c r="L99" s="96"/>
      <c r="M99" s="96"/>
      <c r="N99" s="96"/>
      <c r="O99" s="97">
        <v>1</v>
      </c>
      <c r="P99" s="96"/>
    </row>
    <row r="100" spans="1:18" ht="13.2">
      <c r="A100" s="212" t="s">
        <v>1168</v>
      </c>
      <c r="B100" s="214" t="s">
        <v>1169</v>
      </c>
      <c r="C100" s="250">
        <v>14958.2</v>
      </c>
      <c r="D100" s="244">
        <f>C100*0.75</f>
        <v>11218.650000000001</v>
      </c>
      <c r="E100" s="96"/>
      <c r="F100" s="96"/>
      <c r="G100" s="96"/>
      <c r="H100" s="96"/>
      <c r="I100" s="96"/>
      <c r="J100" s="96"/>
      <c r="K100" s="96"/>
      <c r="L100" s="96"/>
      <c r="M100" s="96"/>
      <c r="N100" s="251">
        <f>N101*D100</f>
        <v>11218.650000000001</v>
      </c>
      <c r="O100" s="96"/>
      <c r="P100" s="96"/>
    </row>
    <row r="101" spans="1:18">
      <c r="A101" s="213"/>
      <c r="B101" s="215"/>
      <c r="C101" s="247"/>
      <c r="D101" s="248"/>
      <c r="E101" s="96"/>
      <c r="F101" s="96"/>
      <c r="G101" s="96"/>
      <c r="H101" s="96"/>
      <c r="I101" s="96"/>
      <c r="J101" s="96"/>
      <c r="K101" s="96"/>
      <c r="L101" s="96"/>
      <c r="M101" s="96"/>
      <c r="N101" s="97">
        <v>1</v>
      </c>
      <c r="O101" s="96"/>
      <c r="P101" s="96"/>
    </row>
    <row r="102" spans="1:18" ht="13.2">
      <c r="A102" s="212" t="s">
        <v>1170</v>
      </c>
      <c r="B102" s="214" t="s">
        <v>1171</v>
      </c>
      <c r="C102" s="250">
        <v>11477.53</v>
      </c>
      <c r="D102" s="244">
        <f>C102*0.75</f>
        <v>8608.1475000000009</v>
      </c>
      <c r="E102" s="96"/>
      <c r="F102" s="96"/>
      <c r="G102" s="96"/>
      <c r="H102" s="96"/>
      <c r="I102" s="96"/>
      <c r="J102" s="96"/>
      <c r="K102" s="96"/>
      <c r="L102" s="96"/>
      <c r="M102" s="96"/>
      <c r="N102" s="96"/>
      <c r="O102" s="251">
        <f>O103*D102</f>
        <v>8608.1475000000009</v>
      </c>
      <c r="P102" s="96"/>
    </row>
    <row r="103" spans="1:18">
      <c r="A103" s="213"/>
      <c r="B103" s="215"/>
      <c r="C103" s="247"/>
      <c r="D103" s="248"/>
      <c r="E103" s="96"/>
      <c r="F103" s="96"/>
      <c r="G103" s="96"/>
      <c r="H103" s="96"/>
      <c r="I103" s="96"/>
      <c r="J103" s="96"/>
      <c r="K103" s="96"/>
      <c r="L103" s="96"/>
      <c r="M103" s="96"/>
      <c r="N103" s="96"/>
      <c r="O103" s="97">
        <v>1</v>
      </c>
      <c r="P103" s="96"/>
    </row>
    <row r="104" spans="1:18" ht="13.2">
      <c r="A104" s="212" t="s">
        <v>1172</v>
      </c>
      <c r="B104" s="214" t="s">
        <v>1173</v>
      </c>
      <c r="C104" s="250">
        <v>5461.93</v>
      </c>
      <c r="D104" s="244">
        <f>C104*0.75</f>
        <v>4096.4475000000002</v>
      </c>
      <c r="E104" s="96"/>
      <c r="F104" s="96"/>
      <c r="G104" s="96"/>
      <c r="H104" s="96"/>
      <c r="I104" s="96"/>
      <c r="J104" s="96"/>
      <c r="K104" s="96"/>
      <c r="L104" s="96"/>
      <c r="M104" s="96"/>
      <c r="N104" s="96"/>
      <c r="O104" s="251">
        <f>O105*D104</f>
        <v>4096.4475000000002</v>
      </c>
      <c r="P104" s="96"/>
    </row>
    <row r="105" spans="1:18">
      <c r="A105" s="213"/>
      <c r="B105" s="215"/>
      <c r="C105" s="247"/>
      <c r="D105" s="248"/>
      <c r="E105" s="96"/>
      <c r="F105" s="96"/>
      <c r="G105" s="96"/>
      <c r="H105" s="96"/>
      <c r="I105" s="96"/>
      <c r="J105" s="96"/>
      <c r="K105" s="96"/>
      <c r="L105" s="96"/>
      <c r="M105" s="96"/>
      <c r="N105" s="96"/>
      <c r="O105" s="97">
        <v>1</v>
      </c>
      <c r="P105" s="96"/>
    </row>
    <row r="106" spans="1:18" ht="13.2">
      <c r="A106" s="212" t="s">
        <v>1174</v>
      </c>
      <c r="B106" s="214" t="s">
        <v>1175</v>
      </c>
      <c r="C106" s="250">
        <v>40288.639999999999</v>
      </c>
      <c r="D106" s="244">
        <f>C106*0.75</f>
        <v>30216.48</v>
      </c>
      <c r="E106" s="96"/>
      <c r="F106" s="96"/>
      <c r="G106" s="96"/>
      <c r="H106" s="96"/>
      <c r="I106" s="96"/>
      <c r="J106" s="96"/>
      <c r="K106" s="96"/>
      <c r="L106" s="96"/>
      <c r="M106" s="96"/>
      <c r="N106" s="96"/>
      <c r="O106" s="251">
        <f>O107*D106</f>
        <v>30216.48</v>
      </c>
      <c r="P106" s="96"/>
    </row>
    <row r="107" spans="1:18">
      <c r="A107" s="213"/>
      <c r="B107" s="215"/>
      <c r="C107" s="247"/>
      <c r="D107" s="248"/>
      <c r="E107" s="96"/>
      <c r="F107" s="96"/>
      <c r="G107" s="96"/>
      <c r="H107" s="96"/>
      <c r="I107" s="96"/>
      <c r="J107" s="96"/>
      <c r="K107" s="96"/>
      <c r="L107" s="96"/>
      <c r="M107" s="96"/>
      <c r="N107" s="96"/>
      <c r="O107" s="97">
        <v>1</v>
      </c>
      <c r="P107" s="96"/>
    </row>
    <row r="108" spans="1:18" ht="13.2">
      <c r="A108" s="212" t="s">
        <v>1176</v>
      </c>
      <c r="B108" s="214" t="s">
        <v>1177</v>
      </c>
      <c r="C108" s="250">
        <v>7200.61</v>
      </c>
      <c r="D108" s="244">
        <f>C108*0.75</f>
        <v>5400.4574999999995</v>
      </c>
      <c r="E108" s="96"/>
      <c r="F108" s="96"/>
      <c r="G108" s="96"/>
      <c r="H108" s="96"/>
      <c r="I108" s="96"/>
      <c r="J108" s="96"/>
      <c r="K108" s="96"/>
      <c r="L108" s="96"/>
      <c r="M108" s="96"/>
      <c r="N108" s="96"/>
      <c r="O108" s="96"/>
      <c r="P108" s="251">
        <f>P109*D108</f>
        <v>5400.4574999999995</v>
      </c>
    </row>
    <row r="109" spans="1:18">
      <c r="A109" s="213"/>
      <c r="B109" s="215"/>
      <c r="C109" s="254"/>
      <c r="D109" s="248"/>
      <c r="E109" s="96"/>
      <c r="F109" s="96"/>
      <c r="G109" s="96"/>
      <c r="H109" s="96"/>
      <c r="I109" s="96"/>
      <c r="J109" s="96"/>
      <c r="K109" s="96"/>
      <c r="L109" s="96"/>
      <c r="M109" s="96"/>
      <c r="N109" s="96"/>
      <c r="O109" s="96"/>
      <c r="P109" s="97">
        <v>1</v>
      </c>
    </row>
    <row r="110" spans="1:18">
      <c r="A110" s="207"/>
      <c r="B110" s="208"/>
      <c r="C110" s="255">
        <f>SUM(C8:C109)</f>
        <v>2231359</v>
      </c>
      <c r="D110" s="256">
        <f>SUM(D8:D109)-0.01</f>
        <v>1673519.2399999988</v>
      </c>
      <c r="E110" s="256">
        <f>SUM(E8:E109)</f>
        <v>26017.8325</v>
      </c>
      <c r="F110" s="256">
        <f t="shared" ref="F110:P110" si="3">SUM(F8:F109)</f>
        <v>4740.2049999999999</v>
      </c>
      <c r="G110" s="256">
        <f t="shared" si="3"/>
        <v>105511.22758000001</v>
      </c>
      <c r="H110" s="256">
        <f t="shared" si="3"/>
        <v>145798.07204</v>
      </c>
      <c r="I110" s="256">
        <f t="shared" si="3"/>
        <v>134149.62598000001</v>
      </c>
      <c r="J110" s="256">
        <f t="shared" si="3"/>
        <v>204464.92992</v>
      </c>
      <c r="K110" s="256">
        <f t="shared" si="3"/>
        <v>137623.42904000002</v>
      </c>
      <c r="L110" s="256">
        <f t="shared" si="3"/>
        <v>137806.34990000003</v>
      </c>
      <c r="M110" s="256">
        <f t="shared" si="3"/>
        <v>231434.76595999999</v>
      </c>
      <c r="N110" s="256">
        <f t="shared" si="3"/>
        <v>303903.39608000003</v>
      </c>
      <c r="O110" s="256">
        <f t="shared" si="3"/>
        <v>215867.21176000003</v>
      </c>
      <c r="P110" s="256">
        <f t="shared" si="3"/>
        <v>26268.575100000002</v>
      </c>
      <c r="Q110" s="257"/>
      <c r="R110" s="257"/>
    </row>
    <row r="111" spans="1:18">
      <c r="A111" s="209"/>
      <c r="B111" s="210"/>
      <c r="C111" s="211"/>
      <c r="D111" s="258"/>
      <c r="E111" s="100">
        <f>E110/$D$110</f>
        <v>1.5546778237219441E-2</v>
      </c>
      <c r="F111" s="100">
        <f t="shared" ref="F111:P111" si="4">F110/$D$110</f>
        <v>2.832477145586927E-3</v>
      </c>
      <c r="G111" s="100">
        <f t="shared" si="4"/>
        <v>6.304751392042561E-2</v>
      </c>
      <c r="H111" s="100">
        <f t="shared" si="4"/>
        <v>8.712064286754187E-2</v>
      </c>
      <c r="I111" s="100">
        <f t="shared" si="4"/>
        <v>8.0160193425681855E-2</v>
      </c>
      <c r="J111" s="100">
        <f t="shared" si="4"/>
        <v>0.1221766233891641</v>
      </c>
      <c r="K111" s="100">
        <f t="shared" si="4"/>
        <v>8.2235940735285548E-2</v>
      </c>
      <c r="L111" s="100">
        <f t="shared" si="4"/>
        <v>8.2345243846733501E-2</v>
      </c>
      <c r="M111" s="100">
        <f t="shared" si="4"/>
        <v>0.13829226484423338</v>
      </c>
      <c r="N111" s="100">
        <f t="shared" si="4"/>
        <v>0.18159540017000358</v>
      </c>
      <c r="O111" s="100">
        <f t="shared" si="4"/>
        <v>0.12898997908144766</v>
      </c>
      <c r="P111" s="100">
        <f t="shared" si="4"/>
        <v>1.5696607766517236E-2</v>
      </c>
    </row>
    <row r="112" spans="1:18">
      <c r="A112" s="259" t="s">
        <v>1178</v>
      </c>
      <c r="B112" s="260"/>
      <c r="C112" s="261"/>
      <c r="D112" s="262"/>
      <c r="E112" s="100">
        <f>E111</f>
        <v>1.5546778237219441E-2</v>
      </c>
      <c r="F112" s="100">
        <f>E112+F111</f>
        <v>1.8379255382806367E-2</v>
      </c>
      <c r="G112" s="100">
        <f>F112+G111</f>
        <v>8.1426769303231977E-2</v>
      </c>
      <c r="H112" s="100">
        <v>0.16850000000000001</v>
      </c>
      <c r="I112" s="100">
        <v>0.2487</v>
      </c>
      <c r="J112" s="100">
        <v>0.37090000000000001</v>
      </c>
      <c r="K112" s="100">
        <v>0.4531</v>
      </c>
      <c r="L112" s="100">
        <v>0.53539999999999999</v>
      </c>
      <c r="M112" s="100">
        <v>0.67369999999999997</v>
      </c>
      <c r="N112" s="100">
        <v>0.85529999999999995</v>
      </c>
      <c r="O112" s="100">
        <v>0.98429999999999995</v>
      </c>
      <c r="P112" s="100">
        <v>1</v>
      </c>
    </row>
  </sheetData>
  <mergeCells count="114">
    <mergeCell ref="A112:C112"/>
    <mergeCell ref="A106:A107"/>
    <mergeCell ref="B106:B107"/>
    <mergeCell ref="A108:A109"/>
    <mergeCell ref="B108:B109"/>
    <mergeCell ref="A110:B110"/>
    <mergeCell ref="A111:C111"/>
    <mergeCell ref="A100:A101"/>
    <mergeCell ref="B100:B101"/>
    <mergeCell ref="A102:A103"/>
    <mergeCell ref="B102:B103"/>
    <mergeCell ref="A104:A105"/>
    <mergeCell ref="B104:B105"/>
    <mergeCell ref="A94:A95"/>
    <mergeCell ref="B94:B95"/>
    <mergeCell ref="A96:A97"/>
    <mergeCell ref="B96:B97"/>
    <mergeCell ref="A98:A99"/>
    <mergeCell ref="B98:B99"/>
    <mergeCell ref="A88:A89"/>
    <mergeCell ref="B88:B89"/>
    <mergeCell ref="A90:A91"/>
    <mergeCell ref="B90:B91"/>
    <mergeCell ref="A92:A93"/>
    <mergeCell ref="B92:B93"/>
    <mergeCell ref="A80:A81"/>
    <mergeCell ref="B80:B81"/>
    <mergeCell ref="A84:A85"/>
    <mergeCell ref="B84:B85"/>
    <mergeCell ref="A86:A87"/>
    <mergeCell ref="B86:B87"/>
    <mergeCell ref="A74:A75"/>
    <mergeCell ref="B74:B75"/>
    <mergeCell ref="A76:A77"/>
    <mergeCell ref="B76:B77"/>
    <mergeCell ref="A78:A79"/>
    <mergeCell ref="B78:B79"/>
    <mergeCell ref="A68:A69"/>
    <mergeCell ref="B68:B69"/>
    <mergeCell ref="A70:A71"/>
    <mergeCell ref="B70:B71"/>
    <mergeCell ref="A72:A73"/>
    <mergeCell ref="B72:B73"/>
    <mergeCell ref="A62:A63"/>
    <mergeCell ref="B62:B63"/>
    <mergeCell ref="A64:A65"/>
    <mergeCell ref="B64:B65"/>
    <mergeCell ref="A66:A67"/>
    <mergeCell ref="B66:B67"/>
    <mergeCell ref="A56:A57"/>
    <mergeCell ref="B56:B57"/>
    <mergeCell ref="A58:A59"/>
    <mergeCell ref="B58:B59"/>
    <mergeCell ref="A60:A61"/>
    <mergeCell ref="B60:B61"/>
    <mergeCell ref="A50:A51"/>
    <mergeCell ref="B50:B51"/>
    <mergeCell ref="A52:A53"/>
    <mergeCell ref="B52:B53"/>
    <mergeCell ref="A54:A55"/>
    <mergeCell ref="B54:B55"/>
    <mergeCell ref="A44:A45"/>
    <mergeCell ref="B44:B45"/>
    <mergeCell ref="A46:A47"/>
    <mergeCell ref="B46:B47"/>
    <mergeCell ref="A48:A49"/>
    <mergeCell ref="B48:B49"/>
    <mergeCell ref="A38:A39"/>
    <mergeCell ref="B38:B39"/>
    <mergeCell ref="A40:A41"/>
    <mergeCell ref="B40:B41"/>
    <mergeCell ref="A42:A43"/>
    <mergeCell ref="B42:B43"/>
    <mergeCell ref="A32:A33"/>
    <mergeCell ref="B32:B33"/>
    <mergeCell ref="A34:A35"/>
    <mergeCell ref="B34:B35"/>
    <mergeCell ref="A36:A37"/>
    <mergeCell ref="B36:B37"/>
    <mergeCell ref="A26:A27"/>
    <mergeCell ref="B26:B27"/>
    <mergeCell ref="A28:A29"/>
    <mergeCell ref="B28:B29"/>
    <mergeCell ref="A30:A31"/>
    <mergeCell ref="B30:B31"/>
    <mergeCell ref="A20:A21"/>
    <mergeCell ref="B20:B21"/>
    <mergeCell ref="A22:A23"/>
    <mergeCell ref="B22:B23"/>
    <mergeCell ref="A24:A25"/>
    <mergeCell ref="B24:B25"/>
    <mergeCell ref="A14:A15"/>
    <mergeCell ref="B14:B15"/>
    <mergeCell ref="A16:A17"/>
    <mergeCell ref="B16:B17"/>
    <mergeCell ref="A18:A19"/>
    <mergeCell ref="B18:B19"/>
    <mergeCell ref="G6:P6"/>
    <mergeCell ref="A8:A9"/>
    <mergeCell ref="B8:B9"/>
    <mergeCell ref="A10:A11"/>
    <mergeCell ref="B10:B11"/>
    <mergeCell ref="A12:A13"/>
    <mergeCell ref="B12:B13"/>
    <mergeCell ref="A1:P1"/>
    <mergeCell ref="A2:P2"/>
    <mergeCell ref="A3:P3"/>
    <mergeCell ref="A4:P4"/>
    <mergeCell ref="A5:P5"/>
    <mergeCell ref="A6:A7"/>
    <mergeCell ref="B6:B7"/>
    <mergeCell ref="C6:C7"/>
    <mergeCell ref="D6:D7"/>
    <mergeCell ref="E6:F6"/>
  </mergeCells>
  <pageMargins left="0.511811024" right="0.511811024" top="0.78740157499999996" bottom="0.78740157499999996" header="0.31496062000000002" footer="0.31496062000000002"/>
  <pageSetup paperSize="9" scale="6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Planilha Resumo</vt:lpstr>
      <vt:lpstr>Planilha Orçamentária</vt:lpstr>
      <vt:lpstr>BDI</vt:lpstr>
      <vt:lpstr>Planilha4</vt:lpstr>
      <vt:lpstr>'Planilha Orçamentária'!Titulos_de_impressao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EDITAL COMPLETO - SAO PEDRO DA ALDEIA.pdf</dc:title>
  <dc:creator>ARQ AJA</dc:creator>
  <cp:lastModifiedBy>ARQ AJA</cp:lastModifiedBy>
  <cp:lastPrinted>2026-02-25T18:54:02Z</cp:lastPrinted>
  <dcterms:created xsi:type="dcterms:W3CDTF">2026-02-25T17:09:17Z</dcterms:created>
  <dcterms:modified xsi:type="dcterms:W3CDTF">2026-02-25T19:12:17Z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2026-02-25T00:00:00Z</vt:filetime>
  </property>
  <property fmtid="{D5CDD505-2E9C-101B-9397-08002B2CF9AE}" pid="3" name="LastSaved">
    <vt:filetime>2026-02-25T00:00:00Z</vt:filetime>
  </property>
  <property fmtid="{D5CDD505-2E9C-101B-9397-08002B2CF9AE}" pid="4" name="Producer">
    <vt:lpwstr>Microsoft: Print To PDF</vt:lpwstr>
  </property>
</Properties>
</file>