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nave\OneDrive\Área de Trabalho\OMINICHANNEL\DOCS PORTAL LOTE 2\"/>
    </mc:Choice>
  </mc:AlternateContent>
  <bookViews>
    <workbookView xWindow="0" yWindow="0" windowWidth="20490" windowHeight="7035" activeTab="5"/>
  </bookViews>
  <sheets>
    <sheet name="Fatura - BH" sheetId="1" state="hidden" r:id="rId1"/>
    <sheet name="Fat - BH" sheetId="2" state="hidden" r:id="rId2"/>
    <sheet name="Fatura - CONTAGEM" sheetId="3" state="hidden" r:id="rId3"/>
    <sheet name="RESUMO 1" sheetId="4" state="hidden" r:id="rId4"/>
    <sheet name="Fat - CONTAGEM" sheetId="5" state="hidden" r:id="rId5"/>
    <sheet name="1.Técn. Eletr. 44h - Contagem" sheetId="6" r:id="rId6"/>
    <sheet name="2. Crachá, uniforme" sheetId="7" r:id="rId7"/>
  </sheets>
  <definedNames>
    <definedName name="_xlnm.Print_Area" localSheetId="5">'1.Técn. Eletr. 44h - Contagem'!$A$1:$C$68</definedName>
    <definedName name="_xlnm.Print_Area" localSheetId="0">'Fatura - BH'!$A$1:$C$47</definedName>
    <definedName name="_xlnm.Print_Area" localSheetId="2">'Fatura - CONTAGEM'!$A$1:$C$47</definedName>
    <definedName name="_xlnm.Print_Area" localSheetId="3">'RESUMO 1'!$A$1:$F$59</definedName>
    <definedName name="Excel_BuiltIn_Print_Area_6_1">#REF!</definedName>
    <definedName name="Excel_BuiltIn_Print_Area_7_1">#REF!</definedName>
    <definedName name="Excel_BuiltIn_Print_Area_8_1">#REF!</definedName>
    <definedName name="Excel_BuiltIn_Print_Area_9_1">#REF!</definedName>
  </definedNames>
  <calcPr calcId="152511" fullPrecision="0"/>
</workbook>
</file>

<file path=xl/calcChain.xml><?xml version="1.0" encoding="utf-8"?>
<calcChain xmlns="http://schemas.openxmlformats.org/spreadsheetml/2006/main">
  <c r="B6" i="7" l="1"/>
  <c r="D6" i="7" s="1"/>
  <c r="B5" i="7"/>
  <c r="D5" i="7" s="1"/>
  <c r="D4" i="7"/>
  <c r="E4" i="7" s="1"/>
  <c r="B4" i="7"/>
  <c r="E3" i="7"/>
  <c r="D3" i="7"/>
  <c r="B64" i="6"/>
  <c r="B59" i="6"/>
  <c r="B44" i="6"/>
  <c r="B43" i="6"/>
  <c r="B39" i="6"/>
  <c r="B40" i="6" s="1"/>
  <c r="B38" i="6"/>
  <c r="C36" i="6"/>
  <c r="C35" i="6"/>
  <c r="C31" i="6"/>
  <c r="C30" i="6"/>
  <c r="C27" i="6"/>
  <c r="C26" i="6"/>
  <c r="C22" i="6"/>
  <c r="C21" i="6"/>
  <c r="C18" i="6"/>
  <c r="C17" i="6"/>
  <c r="C10" i="6"/>
  <c r="G33" i="5"/>
  <c r="E33" i="5"/>
  <c r="G32" i="5"/>
  <c r="E32" i="5"/>
  <c r="G31" i="5"/>
  <c r="E31" i="5"/>
  <c r="G30" i="5"/>
  <c r="E30" i="5"/>
  <c r="G29" i="5"/>
  <c r="E29" i="5"/>
  <c r="G28" i="5"/>
  <c r="E28" i="5"/>
  <c r="C28" i="5"/>
  <c r="G27" i="5"/>
  <c r="C27" i="5"/>
  <c r="E27" i="5" s="1"/>
  <c r="G26" i="5"/>
  <c r="E26" i="5"/>
  <c r="G25" i="5"/>
  <c r="E25" i="5"/>
  <c r="C25" i="5"/>
  <c r="C34" i="5" s="1"/>
  <c r="G24" i="5"/>
  <c r="E24" i="5"/>
  <c r="G23" i="5"/>
  <c r="G34" i="5" s="1"/>
  <c r="G38" i="5" s="1"/>
  <c r="E23" i="5"/>
  <c r="E34" i="5" s="1"/>
  <c r="G36" i="5" s="1"/>
  <c r="G40" i="5" s="1"/>
  <c r="C13" i="3" s="1"/>
  <c r="C26" i="3" s="1"/>
  <c r="F50" i="4"/>
  <c r="E50" i="4"/>
  <c r="C50" i="4"/>
  <c r="F49" i="4"/>
  <c r="E49" i="4"/>
  <c r="D49" i="4"/>
  <c r="F48" i="4"/>
  <c r="E48" i="4"/>
  <c r="C48" i="4"/>
  <c r="F47" i="4"/>
  <c r="E47" i="4"/>
  <c r="C47" i="4"/>
  <c r="F46" i="4"/>
  <c r="C46" i="4"/>
  <c r="F45" i="4"/>
  <c r="E45" i="4"/>
  <c r="C45" i="4"/>
  <c r="F44" i="4"/>
  <c r="E44" i="4"/>
  <c r="F43" i="4"/>
  <c r="E43" i="4"/>
  <c r="F42" i="4"/>
  <c r="E42" i="4"/>
  <c r="C42" i="4"/>
  <c r="F41" i="4"/>
  <c r="E41" i="4"/>
  <c r="F40" i="4"/>
  <c r="F51" i="4" s="1"/>
  <c r="E40" i="4"/>
  <c r="F39" i="4"/>
  <c r="F52" i="4" s="1"/>
  <c r="F53" i="4" s="1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C4" i="3"/>
  <c r="H36" i="2"/>
  <c r="H41" i="2" s="1"/>
  <c r="D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F36" i="2" s="1"/>
  <c r="H39" i="2" s="1"/>
  <c r="H43" i="2" l="1"/>
  <c r="C13" i="1" s="1"/>
  <c r="C26" i="1" s="1"/>
  <c r="B53" i="6"/>
  <c r="C28" i="3"/>
  <c r="C27" i="3"/>
  <c r="C30" i="3" s="1"/>
  <c r="C29" i="3"/>
  <c r="E7" i="7"/>
  <c r="C19" i="6"/>
  <c r="C23" i="6"/>
  <c r="C28" i="6"/>
  <c r="C32" i="6"/>
  <c r="B45" i="6"/>
  <c r="C20" i="6"/>
  <c r="C24" i="6"/>
  <c r="C39" i="6" s="1"/>
  <c r="C40" i="6" s="1"/>
  <c r="B54" i="6" s="1"/>
  <c r="C29" i="6"/>
  <c r="C34" i="6"/>
  <c r="C38" i="6"/>
  <c r="C58" i="6" l="1"/>
  <c r="C62" i="6" s="1"/>
  <c r="C57" i="6"/>
  <c r="C28" i="1"/>
  <c r="C30" i="1" s="1"/>
  <c r="C27" i="1"/>
  <c r="C29" i="1"/>
  <c r="C59" i="6" l="1"/>
  <c r="C61" i="6"/>
  <c r="C64" i="6" s="1"/>
  <c r="C63" i="6"/>
  <c r="C67" i="6" l="1"/>
  <c r="C69" i="6" l="1"/>
  <c r="C71" i="6" s="1"/>
  <c r="C73" i="6" s="1"/>
  <c r="E46" i="4"/>
</calcChain>
</file>

<file path=xl/comments1.xml><?xml version="1.0" encoding="utf-8"?>
<comments xmlns="http://schemas.openxmlformats.org/spreadsheetml/2006/main">
  <authors>
    <author>tc={007D00D6-00BF-41DC-94CD-00C000A10007}</author>
    <author>tc={00D80027-00A9-45EF-81ED-00B700CF0031}</author>
    <author>tc={003C0071-0097-431D-A3A5-0061000100B5}</author>
    <author>tc={009E008D-00C1-427F-8D19-00DF00AF0042}</author>
    <author>tc={00770028-00C1-4B5F-8CAF-00E200710079}</author>
    <author>tc={00430044-0019-47BE-9A8F-003300860070}</author>
    <author>tc={000300B5-00AA-48D1-972C-002D004E0032}</author>
    <author>tc={00BA00A4-003D-4B7F-99B5-003D00D0003D}</author>
    <author>tc={00F3000F-00FD-4CE4-8EA3-006900350003}</author>
    <author>tc={003A0047-00FB-4ED2-A631-00C6004B006B}</author>
    <author>tc={009E0071-00A9-4C4B-92DB-00000003004D}</author>
    <author>tc={00360006-0060-4E07-97E5-00D600F400F8}</author>
    <author>tc={00990053-00DA-4EF4-A7D6-009B00D500B0}</author>
    <author>tc={006400F9-00B8-40B1-92F9-00B600070028}</author>
  </authors>
  <commentList>
    <comment ref="H22" authorId="0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Fórmula para o mês de 30 dias, considerado o desconto em dobro
</t>
        </r>
      </text>
    </comment>
    <comment ref="D23" authorId="1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01: Sede
01: Anexo I (nº 320)
</t>
        </r>
      </text>
    </comment>
    <comment ref="D24" authorId="2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01: Sede (fem.)
01: 26 ZE e SAFP (fem.)
01: 34 e 35 ZE (fem.)
01: 36 e 333 ZE (fem.)
01: 38 e 334 ZE (fem.)
01: 27 e 39 ZE (fem.)
01: 331 ZE (fem.)
01: Cartorios de Contagem (fem.)
</t>
        </r>
      </text>
    </comment>
    <comment ref="D25" authorId="3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02: Sede (masc.)
02: Anexo I nº 320 (masc.)
</t>
        </r>
      </text>
    </comment>
    <comment ref="D26" authorId="4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04: Sede (masc.)
04: Anexo I nº 320 (masc.)
02: Anexo II, nº 280 (masc.)
</t>
        </r>
      </text>
    </comment>
    <comment ref="D27" authorId="5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02: Casa Conde de Linhares (masc.)
</t>
        </r>
      </text>
    </comment>
    <comment ref="D28" authorId="6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02: 26ªZE
02: 34ª e 35ª ZE
02: 27ª e 39 ZE
02: 331ª ZE
02: 38ª e 334ª ZE
02: 36ª e 333ª ZE 
01: Sede
</t>
        </r>
      </text>
    </comment>
    <comment ref="D29" authorId="7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02: Sede (masc.)
01: Anexo I, nº320 (masc.)
</t>
        </r>
      </text>
    </comment>
    <comment ref="D30" authorId="8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04: Sede (masc.)
02:Anexo I, nº 320 (masc.)
02:Anexo I, nº 320 (masc.)
02: Casa do Conde (masc.)
02: Anexo II, nº 280 (masc.)
</t>
        </r>
      </text>
    </comment>
    <comment ref="D31" authorId="9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02: Casa do Conde (masc.)
</t>
        </r>
      </text>
    </comment>
    <comment ref="D32" authorId="10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05: Sede (01 fem. e 04 masc.)
01: Casa do Conde (fem.)
</t>
        </r>
      </text>
    </comment>
    <comment ref="D33" authorId="11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14: Sede (04 masc. e 10 fem.)
18: Anexo I, nº 320 (07 masc. e 11 fem.)
02: Anexo II, nº 280 (fem.)
</t>
        </r>
      </text>
    </comment>
    <comment ref="D34" authorId="12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05: Sede (01 fem. e 04 masc.)
01: Casa do Conde (fem.)
</t>
        </r>
      </text>
    </comment>
    <comment ref="D35" authorId="13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14: Sede (04 masc. e 10 fem.)
18: Anexo I, nº 320 (07 masc. e 11 fem.)
02: Anexo II, nº 280 (fem.)
</t>
        </r>
      </text>
    </comment>
  </commentList>
</comments>
</file>

<file path=xl/comments2.xml><?xml version="1.0" encoding="utf-8"?>
<comments xmlns="http://schemas.openxmlformats.org/spreadsheetml/2006/main">
  <authors>
    <author>tc={00B8006E-00FE-4013-85DB-00230009000D}</author>
    <author>tc={00B9007A-0092-49A0-97CF-00F00001007B}</author>
    <author>tc={001000BB-00C0-4E16-A96C-00C1003A0085}</author>
    <author>tc={006A0022-00B9-46E5-930E-004C00A000B1}</author>
    <author>tc={00F70074-000F-4AB1-A352-00DE0046007A}</author>
    <author>tc={00EB00CA-003B-41D1-AD9C-00D400E100CC}</author>
    <author>tc={00010011-0017-4AD3-A891-0022004A008C}</author>
    <author>tc={00F3008A-0065-4EF6-9C9B-00D00000000E}</author>
    <author>tc={0003004B-0046-46AD-A26C-007800A3009C}</author>
    <author>tc={007600BC-00C3-4E23-B172-00CA007A00F5}</author>
    <author>tc={0013001B-0048-49B2-BE69-000800EE00CC}</author>
    <author>tc={00A800F8-0023-4A6A-A9C6-008A000D0045}</author>
  </authors>
  <commentList>
    <comment ref="G22" authorId="0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Fórmula para o mês de 30 dias, considerado o desconto em dobro
</t>
        </r>
      </text>
    </comment>
    <comment ref="C23" authorId="1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01: Centro de Apoio
</t>
        </r>
      </text>
    </comment>
    <comment ref="C24" authorId="2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01: Centro Apoio
</t>
        </r>
      </text>
    </comment>
    <comment ref="C25" authorId="3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01: Cartórios Eleitorais (fem.)
</t>
        </r>
      </text>
    </comment>
    <comment ref="C26" authorId="4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01: Centro de Apoio (masc.)
</t>
        </r>
      </text>
    </comment>
    <comment ref="C27" authorId="5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01: Centro de Apoio (masc.)
</t>
        </r>
      </text>
    </comment>
    <comment ref="C28" authorId="6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04: Centro de Apoio
</t>
        </r>
      </text>
    </comment>
    <comment ref="C29" authorId="7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02: Cartórios de Contagem
</t>
        </r>
      </text>
    </comment>
    <comment ref="C30" authorId="8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04: Centro de Apoio
</t>
        </r>
      </text>
    </comment>
    <comment ref="C31" authorId="9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01: Cartórios de Contagem (fem.)
</t>
        </r>
      </text>
    </comment>
    <comment ref="C32" authorId="10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01: Cartórios de Contagem
</t>
        </r>
      </text>
    </comment>
    <comment ref="C33" authorId="11" shapeId="0">
      <text>
        <r>
          <rPr>
            <b/>
            <sz val="9"/>
            <rFont val="Tahoma"/>
          </rPr>
          <t>TRe:</t>
        </r>
        <r>
          <rPr>
            <sz val="9"/>
            <rFont val="Tahoma"/>
          </rPr>
          <t xml:space="preserve">
30: Centro de Apoio (20 masc, e 10 fem)
</t>
        </r>
      </text>
    </comment>
  </commentList>
</comments>
</file>

<file path=xl/comments3.xml><?xml version="1.0" encoding="utf-8"?>
<comments xmlns="http://schemas.openxmlformats.org/spreadsheetml/2006/main">
  <authors>
    <author>tc={008500BA-000A-4290-BE4D-003B0008007C}</author>
    <author>tc={00FF0019-0092-4A1D-BF7C-001900B600FE}</author>
    <author>tc={00EF00A2-00B9-433B-881D-00B9000F004D}</author>
    <author>tc={00300036-005D-4ECB-B8B8-00C100B10060}</author>
  </authors>
  <commentList>
    <comment ref="A31" authorId="0" shapeId="0">
      <text>
        <r>
          <rPr>
            <b/>
            <sz val="9"/>
            <rFont val="Tahoma"/>
          </rPr>
          <t>ROBERT ROGER GROSCH NETO:</t>
        </r>
        <r>
          <rPr>
            <sz val="9"/>
            <rFont val="Tahoma"/>
          </rPr>
          <t xml:space="preserve">
Máximo 1,94
</t>
        </r>
      </text>
    </comment>
    <comment ref="A36" authorId="1" shapeId="0">
      <text>
        <r>
          <rPr>
            <b/>
            <sz val="9"/>
            <rFont val="Tahoma"/>
          </rPr>
          <t>ROBERT ROGER GROSCH NETO:</t>
        </r>
        <r>
          <rPr>
            <sz val="9"/>
            <rFont val="Tahoma"/>
          </rPr>
          <t xml:space="preserve">
Mínimo 3,44 a partir da Lei n. 13.932/2019, cf. entendimento da SCONT
</t>
        </r>
      </text>
    </comment>
    <comment ref="B43" authorId="2" shapeId="0">
      <text>
        <r>
          <rPr>
            <b/>
            <sz val="9"/>
            <rFont val="Tahoma"/>
          </rPr>
          <t>Robert Roger Grosch Neto:</t>
        </r>
        <r>
          <rPr>
            <sz val="9"/>
            <rFont val="Tahoma"/>
          </rPr>
          <t xml:space="preserve">
Valor do vale cf. planilhas de repactuação do Contrato vigente
</t>
        </r>
      </text>
    </comment>
    <comment ref="B61" authorId="3" shapeId="0">
      <text>
        <r>
          <rPr>
            <b/>
            <sz val="9"/>
            <rFont val="Tahoma"/>
          </rPr>
          <t>Robert Roger Grosch Neto:</t>
        </r>
        <r>
          <rPr>
            <sz val="9"/>
            <rFont val="Tahoma"/>
          </rPr>
          <t xml:space="preserve">
Cf. Lei n. 10.692/2013, Tabela de alíquotas, item 17.05
</t>
        </r>
      </text>
    </comment>
  </commentList>
</comments>
</file>

<file path=xl/sharedStrings.xml><?xml version="1.0" encoding="utf-8"?>
<sst xmlns="http://schemas.openxmlformats.org/spreadsheetml/2006/main" count="269" uniqueCount="190">
  <si>
    <t>FATURA</t>
  </si>
  <si>
    <t>Administração e Conservação Ltda.</t>
  </si>
  <si>
    <t>C O N T R A T A N T E</t>
  </si>
  <si>
    <t>DATA:</t>
  </si>
  <si>
    <t>T.R.E - CONSERVAÇÃO, LIMPEZA E PORTARIA - BH</t>
  </si>
  <si>
    <t>TRIBUNAL REGIONAL ELEITORAL DE MINAS GERAIS</t>
  </si>
  <si>
    <t>AV. PRUDENTE DE MORAIS, 100 - CIDADE JARDIM</t>
  </si>
  <si>
    <t>CEP.: 30.350-093 - BELO HORIZONTE - MG</t>
  </si>
  <si>
    <t>NF Nº</t>
  </si>
  <si>
    <t>CNPJ: 05.940.740/0001-21</t>
  </si>
  <si>
    <t>INSCRIÇÃO ESTADUAL: ISENTO</t>
  </si>
  <si>
    <t>INSCRIÇÃO MUNICIPAL: 183320/001-X</t>
  </si>
  <si>
    <t>DESCRIÇÃO</t>
  </si>
  <si>
    <t>Unitário</t>
  </si>
  <si>
    <t>TOTAL R$</t>
  </si>
  <si>
    <t>Prestação de Serviços de Conservação, Limpeza e Portaria no Município de Belo Horizonte/MG conforme Contrato 96/08 - TREMG</t>
  </si>
  <si>
    <t>SUBTOTAL</t>
  </si>
  <si>
    <t>RETENÇÃO INSS</t>
  </si>
  <si>
    <t>RETENÇÃO ISSQN</t>
  </si>
  <si>
    <t>RETENÇÃO IN 480</t>
  </si>
  <si>
    <t>TOTAL</t>
  </si>
  <si>
    <t>LIQUIDADO EM</t>
  </si>
  <si>
    <t>_______/_______/_______</t>
  </si>
  <si>
    <t>R$</t>
  </si>
  <si>
    <t xml:space="preserve">  ITAÚ</t>
  </si>
  <si>
    <t xml:space="preserve">  BRASIL</t>
  </si>
  <si>
    <t xml:space="preserve">  REAL</t>
  </si>
  <si>
    <t xml:space="preserve">  C.E.F</t>
  </si>
  <si>
    <t xml:space="preserve">  BRADESCO</t>
  </si>
  <si>
    <t xml:space="preserve">  UNIBANCO</t>
  </si>
  <si>
    <t xml:space="preserve">  CHQ / DINHEIRO</t>
  </si>
  <si>
    <t>TRIBUNAL REGIONAL ELEITORAL DE MINAS GERAIS - T.R.E / MG</t>
  </si>
  <si>
    <t>30.350-093 - BELO HORIZONTE / MG</t>
  </si>
  <si>
    <t>A/C: Sr. Washington Menezes - Seção de Contratos</t>
  </si>
  <si>
    <t>PLANILHA DE FATURAMENTO - COMPETÊNCIA 03/2010</t>
  </si>
  <si>
    <t>PERÍODO DE 01/03/2010 a 31/03/2010</t>
  </si>
  <si>
    <t>CONTRATO 05/09 - TREMG</t>
  </si>
  <si>
    <t>O B J E T O</t>
  </si>
  <si>
    <t>Prestação de Serviços de Conservação, Limpeza, Serviços Gerais e Portaria no Município de Belo Horizonte/MG.</t>
  </si>
  <si>
    <t>BH</t>
  </si>
  <si>
    <t>Função</t>
  </si>
  <si>
    <t>Quant. Contrato</t>
  </si>
  <si>
    <t xml:space="preserve">Custo Unit. </t>
  </si>
  <si>
    <t>Custo Mensal</t>
  </si>
  <si>
    <t>Faltas</t>
  </si>
  <si>
    <t>Valor Falta</t>
  </si>
  <si>
    <t>Encarregado 44h semanais</t>
  </si>
  <si>
    <t>Fax-Cop 40h semanais</t>
  </si>
  <si>
    <t>Limp Vidros 44h semanais</t>
  </si>
  <si>
    <t>Port D 12/36 Sede/Anexos</t>
  </si>
  <si>
    <t>Port D 12/36h Cd Linhares</t>
  </si>
  <si>
    <t>Port Diurno 30h semanais</t>
  </si>
  <si>
    <t>Port Diurno 40h semanais</t>
  </si>
  <si>
    <t>Port N 12/36 Sede/Anexos</t>
  </si>
  <si>
    <t>Port N 12/36 Cd Linhares</t>
  </si>
  <si>
    <t>Servente 30h semanais</t>
  </si>
  <si>
    <t>Servente 44h semanais</t>
  </si>
  <si>
    <t>Port D 12/36h Ed. Stradivarius</t>
  </si>
  <si>
    <t>Port N 12/36h Ed. Stradivarius</t>
  </si>
  <si>
    <t>TOTAL BRUTO</t>
  </si>
  <si>
    <t>DESCONTO DE FALTAS</t>
  </si>
  <si>
    <t xml:space="preserve">V A L O R   T O T A L   D O S   S E R V I Ç O S  </t>
  </si>
  <si>
    <t>ADCON - Administração e Conservação Ltda</t>
  </si>
  <si>
    <t>Ueslei Silva - Gestão de Contratos</t>
  </si>
  <si>
    <t>T.R.E - CONSERVAÇÃO, LIMPEZA E PORTARIA - CONTAGEM</t>
  </si>
  <si>
    <t>Prestação de Serviços de Conservação, Limpeza e Portaria no Município de Contagem/MG conforme Contrato 96/08 - TREMG</t>
  </si>
  <si>
    <t xml:space="preserve"> </t>
  </si>
  <si>
    <t>ADCON ADMINISTRAÇÃO E CONSERVAÇÃO LTDA</t>
  </si>
  <si>
    <t xml:space="preserve">Qualidade e experiência </t>
  </si>
  <si>
    <t>CNPJ nº 04.552.404/0001-49</t>
  </si>
  <si>
    <t xml:space="preserve">RUA ARI TEIXEIRA DA COSTA, 1085, SALA 09, BAIRRO CENTRO </t>
  </si>
  <si>
    <t>RIBEIRÃO DAS NEVES/MG. CEP: 33805-020</t>
  </si>
  <si>
    <t>FONE/FAX: (31) 2552 7505 EMAIL: contratos@adconservicos.com.br</t>
  </si>
  <si>
    <t>www.adconservicos.com.br</t>
  </si>
  <si>
    <t>Ao</t>
  </si>
  <si>
    <t>PROCESSO N.º 9.078/2008</t>
  </si>
  <si>
    <t>PREGÃO ELETRÔNICO N.º 48/2008</t>
  </si>
  <si>
    <t>CONTRATO N.º 05/09 - T R E-MG</t>
  </si>
  <si>
    <t>Reequilibrio Econômico e Financeiro do Contrato de Prestação de Serviços Nº 05/09 - T R E / MG decorrente da homologação da Convenção Coletiva de Trabalho 2009 da categoria alocada em Belo Horizonte com efeito financeiro retroativo a 01/01/2009 e com efeito financeiro retroativo a 01/02/2009 para a categoria alocada em Contagem.</t>
  </si>
  <si>
    <t>VALOR GLOBAL ANUAL</t>
  </si>
  <si>
    <t>Item</t>
  </si>
  <si>
    <t>Descrição</t>
  </si>
  <si>
    <t>Qtde. Funcionários</t>
  </si>
  <si>
    <t>Valor Unitário</t>
  </si>
  <si>
    <t>Valor Mensal</t>
  </si>
  <si>
    <t>Belo Horizonte</t>
  </si>
  <si>
    <t>Encarregado 44 h</t>
  </si>
  <si>
    <t>Faxineira-Copeira 40 h</t>
  </si>
  <si>
    <t>Limpador de Vidros 44 h</t>
  </si>
  <si>
    <t xml:space="preserve">Porteiro Diurno 12x36 </t>
  </si>
  <si>
    <t xml:space="preserve">Porteiro Diurno 12x36 - Conde </t>
  </si>
  <si>
    <t>Porteiro Diurno 30h Semanais</t>
  </si>
  <si>
    <t>Porteiro Diurno 40h Semanais</t>
  </si>
  <si>
    <t>Porteiro Noturno 12x36</t>
  </si>
  <si>
    <t>Porteiro Noturno 12x36 - Conde</t>
  </si>
  <si>
    <t>Servente 30 h</t>
  </si>
  <si>
    <t>Servente 44 h</t>
  </si>
  <si>
    <t>Porteiro Diurno 12x36 - Extradivárius - Início 29/09/2009</t>
  </si>
  <si>
    <t>Porteiro Noturno 12x36 - Extradivárius - Início 29/09/2009</t>
  </si>
  <si>
    <t>Contagem</t>
  </si>
  <si>
    <t>Capineiro 44 h</t>
  </si>
  <si>
    <t>Lavador de Veículos 44 h</t>
  </si>
  <si>
    <t>Servente 40 h</t>
  </si>
  <si>
    <t>Total Mensal</t>
  </si>
  <si>
    <t>Total Anual</t>
  </si>
  <si>
    <t>Prestação de Serviços de Conservação, Limpeza, Serviços Gerais e Portaria no Município de Contagem/MG.</t>
  </si>
  <si>
    <t>CONTAGEM</t>
  </si>
  <si>
    <t>Capineiro 44h semanais</t>
  </si>
  <si>
    <t>Lav Veículos 44h semanais</t>
  </si>
  <si>
    <t>Porteiro Diurno 12/36h</t>
  </si>
  <si>
    <t>Port Not 12/36h semanais</t>
  </si>
  <si>
    <t>Servente 40h semanais</t>
  </si>
  <si>
    <t>PLANILHAS DE FORMAÇÃO DE PREÇOS</t>
  </si>
  <si>
    <t xml:space="preserve">EMPRESA: </t>
  </si>
  <si>
    <t>1) CATEGORIA: Gestor de TIC - 44hs SEMANAIS - (02 EMPREGADOS)</t>
  </si>
  <si>
    <t>CCT ADOTADA: MG001447/2023</t>
  </si>
  <si>
    <t>MONTANTE "A"</t>
  </si>
  <si>
    <t>DISCRIMINAÇÃO</t>
  </si>
  <si>
    <t>Valor</t>
  </si>
  <si>
    <t>1. Remuneração</t>
  </si>
  <si>
    <t>1.1. Salário 44h (fixado cf. TR, 4.5 e ETP, 3.7)</t>
  </si>
  <si>
    <t>2. Encargos Sociais incidentes sobre o valor do salário</t>
  </si>
  <si>
    <t>2.1. Grupo “A”</t>
  </si>
  <si>
    <t>Percentual</t>
  </si>
  <si>
    <t xml:space="preserve">a. INSS </t>
  </si>
  <si>
    <t>b. SESI/SESC</t>
  </si>
  <si>
    <t>c. SENAI/SENAC</t>
  </si>
  <si>
    <t>d. INCRA</t>
  </si>
  <si>
    <t>e. Salário-Educação</t>
  </si>
  <si>
    <t>f. FGTS</t>
  </si>
  <si>
    <t>g. RAT ajustado</t>
  </si>
  <si>
    <t>h. SEBRAE</t>
  </si>
  <si>
    <t>2.2. Grupo “B”</t>
  </si>
  <si>
    <t xml:space="preserve">a. Férias e abono de férias </t>
  </si>
  <si>
    <t>b. Auxílio-Doença</t>
  </si>
  <si>
    <t>c. Licença maternidade/paternidade</t>
  </si>
  <si>
    <t>d. Faltas legais</t>
  </si>
  <si>
    <t>e. Acidentes de trabalho</t>
  </si>
  <si>
    <t>f. Aviso prévio</t>
  </si>
  <si>
    <t xml:space="preserve">g. 13º. Salário </t>
  </si>
  <si>
    <t>2.3. Grupo “C”</t>
  </si>
  <si>
    <t>a. Aviso prévio indenizado</t>
  </si>
  <si>
    <t>b. Indenização adicional</t>
  </si>
  <si>
    <t>c. FGTS nas rescisões sem justa causa</t>
  </si>
  <si>
    <t>2.4. Grupo “D”</t>
  </si>
  <si>
    <t>a. Incidência dos encargos do Grupo “A” sobre os itens do Grupo “B”</t>
  </si>
  <si>
    <t>VALOR TOTAL DOS ENCARGOS SOCIAIS</t>
  </si>
  <si>
    <t>VALOR GLOBAL DA MÃO-DE-OBRA</t>
  </si>
  <si>
    <t>MONTANTE "B"</t>
  </si>
  <si>
    <t>Itens</t>
  </si>
  <si>
    <t xml:space="preserve">Vale-Transporte: ((22 dias X 2 X 4,50)+(22 dias x 2 vales x R$8,35)) - (6% do salário básico) </t>
  </si>
  <si>
    <t>Auxílio alimentação (Cf. CCT, 12a): 22 dias x valor do vale x 0,8</t>
  </si>
  <si>
    <t>Programa de assistência odontológica (CCT, 14a)</t>
  </si>
  <si>
    <t>Valor máx. de ref.</t>
  </si>
  <si>
    <r>
      <t xml:space="preserve">Crachá (TR, 5.7) </t>
    </r>
    <r>
      <rPr>
        <b/>
        <i/>
        <sz val="10"/>
        <rFont val="Tahoma"/>
      </rPr>
      <t>(Será preenchido automaticamente após preenchimento da aba 2, ref. crachá e uniforme, pela empresa)</t>
    </r>
  </si>
  <si>
    <r>
      <t>Uniforme (cf. TR, 5.7)</t>
    </r>
    <r>
      <rPr>
        <b/>
        <i/>
        <sz val="10"/>
        <rFont val="Tahoma"/>
      </rPr>
      <t xml:space="preserve"> (Será preenchido automaticamente após preenchimento da aba 2, ref. crachá e uniforme, pela empresa)</t>
    </r>
  </si>
  <si>
    <t>Seguro de vida em grupo (CCT, cl. 17a)</t>
  </si>
  <si>
    <t>Contribuição assistencial patronal/CAP (CCT, 49a): 0,82 ou 1,09</t>
  </si>
  <si>
    <t>Outros (especificar)</t>
  </si>
  <si>
    <t xml:space="preserve">             </t>
  </si>
  <si>
    <t>TOTAL DO MONTANTE “B”</t>
  </si>
  <si>
    <t>SOMA "A" + "B"</t>
  </si>
  <si>
    <t>MONTANTE "C"</t>
  </si>
  <si>
    <t>1. Despesas administrativas/operacionais</t>
  </si>
  <si>
    <t>2. Lucro</t>
  </si>
  <si>
    <t>SUB TOTAL (1+2)</t>
  </si>
  <si>
    <t>3. Tributos indiretos</t>
  </si>
  <si>
    <t>3.1. ISS sobre faturamento</t>
  </si>
  <si>
    <t>3.3. COFINS sobre faturamento</t>
  </si>
  <si>
    <t>3.4. PIS sobre faturamento</t>
  </si>
  <si>
    <t>Soma dos Tributos indiretos</t>
  </si>
  <si>
    <t>VALOR MENSAL - 01 FUNCIONÁRIO</t>
  </si>
  <si>
    <t>VALOR TOTAL MENSAL - 02 FUNCIONÁRIOS</t>
  </si>
  <si>
    <t>VALOR TOTAL ANUAL</t>
  </si>
  <si>
    <t>VALOR TOTAL DO CONTRATO (5 ANOS)</t>
  </si>
  <si>
    <t xml:space="preserve">PESQUISA DE PREÇOS – SEÇÃO DE COMPRAS – CRACHÁ, UNIFORME </t>
  </si>
  <si>
    <t xml:space="preserve">DESCRIÇÃO </t>
  </si>
  <si>
    <t>MEDIANA/MÉDIA</t>
  </si>
  <si>
    <r>
      <t xml:space="preserve">Quantitativo total </t>
    </r>
    <r>
      <rPr>
        <b/>
        <u/>
        <sz val="10"/>
        <rFont val="Verdana"/>
      </rPr>
      <t>anual</t>
    </r>
    <r>
      <rPr>
        <b/>
        <sz val="10"/>
        <rFont val="Verdana"/>
      </rPr>
      <t xml:space="preserve"> </t>
    </r>
    <r>
      <rPr>
        <b/>
        <u/>
        <sz val="10"/>
        <rFont val="Verdana"/>
      </rPr>
      <t>por funcionário</t>
    </r>
  </si>
  <si>
    <t>Valor mensal máximo que deverá constar na planilha</t>
  </si>
  <si>
    <t>Valor mensal máximo que deverá constar na planilha, por categoria</t>
  </si>
  <si>
    <t xml:space="preserve">Categoria </t>
  </si>
  <si>
    <t>Valor mensal proposto</t>
  </si>
  <si>
    <t>Valor total proposto</t>
  </si>
  <si>
    <t>1. Crachá</t>
  </si>
  <si>
    <t>Crachá</t>
  </si>
  <si>
    <t>2. Jaleco</t>
  </si>
  <si>
    <t xml:space="preserve">Uniforme </t>
  </si>
  <si>
    <t xml:space="preserve">3. Blusa </t>
  </si>
  <si>
    <t>4. Calça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</si>
</sst>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&quot;R$ &quot;* #,##0.00_);_(&quot;R$ &quot;* \(#,##0.00\);_(&quot;R$ &quot;* \-??_);_(@_)"/>
    <numFmt numFmtId="165" formatCode="_(&quot;R$&quot;* #,##0.00_);_(&quot;R$&quot;* \(#,##0.00\);_(&quot;R$&quot;* \-??_);_(@_)"/>
    <numFmt numFmtId="166" formatCode="d&quot;  &quot;mmmm&quot;, &quot;yyyy;@"/>
    <numFmt numFmtId="167" formatCode="000000"/>
    <numFmt numFmtId="168" formatCode="_(* #,##0.00_);_(* \(#,##0.00\);;_(@_)"/>
    <numFmt numFmtId="169" formatCode="@&quot;  &quot;"/>
    <numFmt numFmtId="170" formatCode="[$R$-416]\ #,##0.00;[Red]\-[$R$-416]\ #,##0.00"/>
  </numFmts>
  <fonts count="28" x14ac:knownFonts="1">
    <font>
      <sz val="10"/>
      <color theme="1"/>
      <name val="Arial"/>
    </font>
    <font>
      <u/>
      <sz val="10"/>
      <color indexed="4"/>
      <name val="Arial"/>
    </font>
    <font>
      <sz val="10"/>
      <name val="Arial"/>
    </font>
    <font>
      <sz val="28"/>
      <name val="Arial Black"/>
    </font>
    <font>
      <b/>
      <sz val="8"/>
      <name val="Arial"/>
    </font>
    <font>
      <b/>
      <sz val="15"/>
      <name val="Arial"/>
    </font>
    <font>
      <b/>
      <sz val="10"/>
      <name val="Arial"/>
    </font>
    <font>
      <b/>
      <sz val="12"/>
      <name val="Arial"/>
    </font>
    <font>
      <sz val="15"/>
      <name val="Arial"/>
    </font>
    <font>
      <sz val="12"/>
      <name val="Arial"/>
    </font>
    <font>
      <sz val="10"/>
      <name val="Verdana"/>
    </font>
    <font>
      <b/>
      <u/>
      <sz val="12"/>
      <color indexed="4"/>
      <name val="Arial"/>
    </font>
    <font>
      <u/>
      <sz val="10"/>
      <color indexed="4"/>
      <name val="Verdana"/>
    </font>
    <font>
      <sz val="12"/>
      <name val="Verdana"/>
    </font>
    <font>
      <b/>
      <sz val="10"/>
      <name val="Verdana"/>
    </font>
    <font>
      <sz val="10"/>
      <color indexed="2"/>
      <name val="Verdana"/>
    </font>
    <font>
      <b/>
      <sz val="10"/>
      <name val="Tahoma"/>
    </font>
    <font>
      <b/>
      <i/>
      <sz val="10"/>
      <name val="Tahoma"/>
    </font>
    <font>
      <b/>
      <sz val="10"/>
      <color indexed="4"/>
      <name val="Tahoma"/>
    </font>
    <font>
      <sz val="10"/>
      <name val="Tahoma"/>
    </font>
    <font>
      <sz val="10"/>
      <color indexed="18"/>
      <name val="Tahoma"/>
    </font>
    <font>
      <sz val="10"/>
      <color indexed="62"/>
      <name val="Tahoma"/>
    </font>
    <font>
      <b/>
      <sz val="10"/>
      <color indexed="18"/>
      <name val="Tahoma"/>
    </font>
    <font>
      <sz val="12"/>
      <name val="Times New Roman"/>
    </font>
    <font>
      <b/>
      <sz val="12"/>
      <name val="Times New Roman"/>
    </font>
    <font>
      <b/>
      <u/>
      <sz val="10"/>
      <name val="Verdana"/>
    </font>
    <font>
      <b/>
      <sz val="9"/>
      <name val="Tahoma"/>
    </font>
    <font>
      <sz val="9"/>
      <name val="Tahoma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40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59999389629810485"/>
        <bgColor theme="7" tint="0.59999389629810485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164" fontId="2" fillId="0" borderId="0" applyFill="0" applyBorder="0" applyProtection="0"/>
    <xf numFmtId="165" fontId="2" fillId="0" borderId="0" applyFill="0" applyBorder="0" applyProtection="0"/>
    <xf numFmtId="164" fontId="2" fillId="0" borderId="0" applyFill="0" applyBorder="0" applyProtection="0"/>
    <xf numFmtId="165" fontId="2" fillId="0" borderId="0" applyFill="0" applyBorder="0" applyProtection="0"/>
    <xf numFmtId="9" fontId="2" fillId="0" borderId="0" applyFill="0" applyBorder="0" applyProtection="0"/>
  </cellStyleXfs>
  <cellXfs count="246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6" fontId="0" fillId="0" borderId="0" xfId="0" applyNumberFormat="1" applyAlignment="1">
      <alignment horizontal="left" shrinkToFit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7" fillId="0" borderId="4" xfId="0" applyFont="1" applyBorder="1" applyAlignment="1">
      <alignment wrapText="1"/>
    </xf>
    <xf numFmtId="164" fontId="0" fillId="0" borderId="5" xfId="2" applyNumberFormat="1" applyFont="1" applyBorder="1" applyAlignment="1" applyProtection="1">
      <alignment vertical="center" wrapText="1"/>
    </xf>
    <xf numFmtId="0" fontId="7" fillId="0" borderId="0" xfId="0" applyFont="1" applyAlignment="1">
      <alignment wrapText="1"/>
    </xf>
    <xf numFmtId="0" fontId="0" fillId="0" borderId="5" xfId="0" applyBorder="1" applyAlignment="1">
      <alignment vertical="top" wrapText="1"/>
    </xf>
    <xf numFmtId="0" fontId="7" fillId="0" borderId="5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2" fontId="6" fillId="0" borderId="5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center" vertical="center"/>
    </xf>
    <xf numFmtId="168" fontId="0" fillId="0" borderId="5" xfId="0" applyNumberFormat="1" applyBorder="1" applyAlignment="1">
      <alignment horizontal="right" vertical="center"/>
    </xf>
    <xf numFmtId="0" fontId="0" fillId="0" borderId="6" xfId="0" applyBorder="1" applyAlignment="1">
      <alignment vertical="top" wrapText="1"/>
    </xf>
    <xf numFmtId="2" fontId="0" fillId="0" borderId="6" xfId="0" applyNumberFormat="1" applyBorder="1" applyAlignment="1">
      <alignment horizontal="center" vertical="center"/>
    </xf>
    <xf numFmtId="168" fontId="0" fillId="0" borderId="6" xfId="0" applyNumberFormat="1" applyBorder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6" fillId="0" borderId="0" xfId="0" applyNumberFormat="1" applyFont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164" fontId="0" fillId="0" borderId="1" xfId="4" applyNumberFormat="1" applyFont="1" applyBorder="1" applyAlignment="1" applyProtection="1">
      <alignment horizontal="right" vertical="center"/>
    </xf>
    <xf numFmtId="164" fontId="0" fillId="0" borderId="6" xfId="4" applyNumberFormat="1" applyFont="1" applyBorder="1" applyAlignment="1" applyProtection="1">
      <alignment horizontal="right" vertical="center"/>
    </xf>
    <xf numFmtId="165" fontId="0" fillId="0" borderId="0" xfId="0" applyNumberForma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9" fillId="0" borderId="0" xfId="0" applyFont="1"/>
    <xf numFmtId="0" fontId="7" fillId="0" borderId="0" xfId="0" applyFont="1"/>
    <xf numFmtId="165" fontId="7" fillId="0" borderId="0" xfId="5" applyNumberFormat="1" applyFont="1" applyAlignment="1" applyProtection="1">
      <alignment horizontal="center"/>
    </xf>
    <xf numFmtId="0" fontId="7" fillId="0" borderId="0" xfId="0" applyFont="1" applyAlignment="1">
      <alignment horizontal="center" wrapText="1"/>
    </xf>
    <xf numFmtId="165" fontId="6" fillId="0" borderId="1" xfId="3" applyNumberFormat="1" applyFont="1" applyBorder="1" applyAlignment="1" applyProtection="1">
      <alignment horizontal="center" vertical="center"/>
    </xf>
    <xf numFmtId="165" fontId="6" fillId="0" borderId="1" xfId="3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1" xfId="3" applyNumberFormat="1" applyFont="1" applyBorder="1" applyProtection="1"/>
    <xf numFmtId="0" fontId="6" fillId="0" borderId="0" xfId="0" applyFont="1" applyAlignment="1">
      <alignment horizontal="center" vertical="center" textRotation="255"/>
    </xf>
    <xf numFmtId="165" fontId="0" fillId="0" borderId="0" xfId="3" applyNumberFormat="1" applyFont="1" applyProtection="1"/>
    <xf numFmtId="165" fontId="6" fillId="0" borderId="1" xfId="3" applyNumberFormat="1" applyFont="1" applyBorder="1" applyProtection="1"/>
    <xf numFmtId="0" fontId="0" fillId="0" borderId="3" xfId="0" applyBorder="1" applyAlignment="1">
      <alignment horizontal="center"/>
    </xf>
    <xf numFmtId="165" fontId="6" fillId="3" borderId="1" xfId="3" applyNumberFormat="1" applyFont="1" applyFill="1" applyBorder="1" applyProtection="1"/>
    <xf numFmtId="164" fontId="7" fillId="2" borderId="0" xfId="0" applyNumberFormat="1" applyFont="1" applyFill="1"/>
    <xf numFmtId="0" fontId="7" fillId="0" borderId="0" xfId="0" applyFont="1" applyAlignment="1">
      <alignment horizontal="center"/>
    </xf>
    <xf numFmtId="164" fontId="0" fillId="0" borderId="5" xfId="2" applyNumberFormat="1" applyFont="1" applyBorder="1" applyAlignment="1" applyProtection="1">
      <alignment vertical="top" wrapText="1"/>
    </xf>
    <xf numFmtId="164" fontId="0" fillId="0" borderId="0" xfId="2" applyNumberFormat="1" applyFont="1" applyProtection="1"/>
    <xf numFmtId="0" fontId="10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1" applyFont="1" applyProtection="1"/>
    <xf numFmtId="0" fontId="13" fillId="0" borderId="0" xfId="0" applyFont="1"/>
    <xf numFmtId="164" fontId="9" fillId="0" borderId="0" xfId="2" applyNumberFormat="1" applyFont="1" applyProtection="1"/>
    <xf numFmtId="37" fontId="0" fillId="0" borderId="0" xfId="0" applyNumberFormat="1"/>
    <xf numFmtId="0" fontId="14" fillId="4" borderId="10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10" xfId="2" applyNumberFormat="1" applyFont="1" applyFill="1" applyBorder="1" applyAlignment="1" applyProtection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center" vertical="top" wrapText="1"/>
    </xf>
    <xf numFmtId="164" fontId="10" fillId="0" borderId="10" xfId="2" applyNumberFormat="1" applyFont="1" applyBorder="1" applyProtection="1"/>
    <xf numFmtId="164" fontId="14" fillId="4" borderId="10" xfId="2" applyNumberFormat="1" applyFont="1" applyFill="1" applyBorder="1" applyProtection="1"/>
    <xf numFmtId="0" fontId="10" fillId="0" borderId="11" xfId="0" applyFont="1" applyBorder="1" applyAlignment="1">
      <alignment horizontal="center" vertical="top" wrapText="1"/>
    </xf>
    <xf numFmtId="164" fontId="0" fillId="0" borderId="0" xfId="0" applyNumberFormat="1"/>
    <xf numFmtId="37" fontId="10" fillId="0" borderId="11" xfId="0" applyNumberFormat="1" applyFont="1" applyBorder="1" applyAlignment="1">
      <alignment horizontal="center" vertical="top" wrapText="1"/>
    </xf>
    <xf numFmtId="164" fontId="14" fillId="5" borderId="12" xfId="2" applyNumberFormat="1" applyFont="1" applyFill="1" applyBorder="1" applyProtection="1"/>
    <xf numFmtId="164" fontId="14" fillId="7" borderId="10" xfId="2" applyNumberFormat="1" applyFont="1" applyFill="1" applyBorder="1" applyProtection="1"/>
    <xf numFmtId="0" fontId="14" fillId="0" borderId="0" xfId="0" applyFont="1" applyAlignment="1">
      <alignment horizontal="center" vertical="top" wrapText="1"/>
    </xf>
    <xf numFmtId="164" fontId="14" fillId="0" borderId="0" xfId="2" applyNumberFormat="1" applyFont="1" applyProtection="1"/>
    <xf numFmtId="165" fontId="0" fillId="0" borderId="16" xfId="3" applyNumberFormat="1" applyFont="1" applyBorder="1" applyProtection="1"/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164" fontId="16" fillId="0" borderId="25" xfId="2" applyNumberFormat="1" applyFont="1" applyBorder="1" applyAlignment="1" applyProtection="1">
      <alignment horizontal="center"/>
      <protection locked="0"/>
    </xf>
    <xf numFmtId="164" fontId="16" fillId="0" borderId="0" xfId="2" applyNumberFormat="1" applyFont="1" applyAlignment="1" applyProtection="1">
      <alignment horizontal="center"/>
      <protection locked="0"/>
    </xf>
    <xf numFmtId="0" fontId="18" fillId="0" borderId="26" xfId="0" applyFont="1" applyBorder="1" applyAlignment="1" applyProtection="1">
      <alignment horizontal="left" vertical="top" wrapText="1"/>
      <protection locked="0"/>
    </xf>
    <xf numFmtId="0" fontId="18" fillId="0" borderId="6" xfId="0" applyFont="1" applyBorder="1" applyAlignment="1" applyProtection="1">
      <alignment horizontal="center"/>
      <protection locked="0"/>
    </xf>
    <xf numFmtId="164" fontId="18" fillId="0" borderId="27" xfId="2" applyNumberFormat="1" applyFont="1" applyBorder="1" applyAlignment="1" applyProtection="1">
      <alignment horizontal="center"/>
    </xf>
    <xf numFmtId="164" fontId="18" fillId="0" borderId="0" xfId="2" applyNumberFormat="1" applyFont="1" applyAlignment="1" applyProtection="1">
      <alignment horizontal="center"/>
    </xf>
    <xf numFmtId="0" fontId="19" fillId="0" borderId="28" xfId="0" applyFont="1" applyBorder="1" applyAlignment="1" applyProtection="1">
      <alignment horizontal="left" vertical="top" wrapText="1"/>
      <protection locked="0"/>
    </xf>
    <xf numFmtId="2" fontId="19" fillId="0" borderId="1" xfId="0" applyNumberFormat="1" applyFont="1" applyBorder="1" applyAlignment="1" applyProtection="1">
      <alignment horizontal="center"/>
      <protection locked="0"/>
    </xf>
    <xf numFmtId="164" fontId="19" fillId="0" borderId="29" xfId="2" applyNumberFormat="1" applyFont="1" applyBorder="1" applyAlignment="1" applyProtection="1">
      <alignment horizontal="center" vertical="center"/>
      <protection locked="0"/>
    </xf>
    <xf numFmtId="164" fontId="19" fillId="0" borderId="0" xfId="2" applyNumberFormat="1" applyFont="1" applyAlignment="1" applyProtection="1">
      <alignment horizontal="center"/>
      <protection locked="0"/>
    </xf>
    <xf numFmtId="164" fontId="19" fillId="0" borderId="0" xfId="2" applyNumberFormat="1" applyFont="1" applyAlignment="1" applyProtection="1">
      <alignment horizontal="center" vertical="center"/>
      <protection locked="0"/>
    </xf>
    <xf numFmtId="164" fontId="19" fillId="0" borderId="29" xfId="2" applyNumberFormat="1" applyFont="1" applyBorder="1" applyAlignment="1" applyProtection="1">
      <alignment horizontal="center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2" fontId="19" fillId="0" borderId="3" xfId="0" applyNumberFormat="1" applyFont="1" applyBorder="1" applyAlignment="1" applyProtection="1">
      <alignment horizontal="center"/>
      <protection locked="0"/>
    </xf>
    <xf numFmtId="164" fontId="19" fillId="0" borderId="31" xfId="2" applyNumberFormat="1" applyFont="1" applyBorder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19" fillId="0" borderId="26" xfId="0" applyFont="1" applyBorder="1" applyAlignment="1" applyProtection="1">
      <alignment horizontal="left" vertical="top" wrapText="1"/>
      <protection locked="0"/>
    </xf>
    <xf numFmtId="2" fontId="19" fillId="0" borderId="6" xfId="0" applyNumberFormat="1" applyFont="1" applyBorder="1" applyAlignment="1" applyProtection="1">
      <alignment horizontal="center" vertical="top"/>
      <protection locked="0"/>
    </xf>
    <xf numFmtId="164" fontId="20" fillId="0" borderId="27" xfId="2" applyNumberFormat="1" applyFont="1" applyBorder="1" applyAlignment="1" applyProtection="1">
      <alignment horizontal="center"/>
    </xf>
    <xf numFmtId="164" fontId="20" fillId="0" borderId="0" xfId="2" applyNumberFormat="1" applyFont="1" applyAlignment="1" applyProtection="1">
      <alignment horizontal="center"/>
    </xf>
    <xf numFmtId="2" fontId="19" fillId="0" borderId="1" xfId="0" applyNumberFormat="1" applyFont="1" applyBorder="1" applyAlignment="1" applyProtection="1">
      <alignment horizontal="center" vertical="top"/>
      <protection locked="0"/>
    </xf>
    <xf numFmtId="164" fontId="20" fillId="0" borderId="29" xfId="2" applyNumberFormat="1" applyFont="1" applyBorder="1" applyAlignment="1" applyProtection="1">
      <alignment horizontal="center"/>
    </xf>
    <xf numFmtId="164" fontId="21" fillId="0" borderId="29" xfId="2" applyNumberFormat="1" applyFont="1" applyBorder="1" applyAlignment="1" applyProtection="1">
      <alignment horizontal="center"/>
    </xf>
    <xf numFmtId="164" fontId="21" fillId="0" borderId="0" xfId="2" applyNumberFormat="1" applyFont="1" applyAlignment="1" applyProtection="1">
      <alignment horizontal="center"/>
    </xf>
    <xf numFmtId="2" fontId="19" fillId="8" borderId="1" xfId="0" applyNumberFormat="1" applyFont="1" applyFill="1" applyBorder="1" applyAlignment="1" applyProtection="1">
      <alignment horizontal="center" vertical="top"/>
      <protection locked="0"/>
    </xf>
    <xf numFmtId="2" fontId="19" fillId="0" borderId="3" xfId="0" applyNumberFormat="1" applyFont="1" applyBorder="1" applyAlignment="1" applyProtection="1">
      <alignment horizontal="center" vertical="top"/>
      <protection locked="0"/>
    </xf>
    <xf numFmtId="164" fontId="20" fillId="0" borderId="31" xfId="2" applyNumberFormat="1" applyFont="1" applyBorder="1" applyAlignment="1" applyProtection="1">
      <alignment horizontal="center"/>
    </xf>
    <xf numFmtId="2" fontId="19" fillId="0" borderId="6" xfId="0" applyNumberFormat="1" applyFont="1" applyBorder="1" applyAlignment="1">
      <alignment horizontal="center"/>
    </xf>
    <xf numFmtId="2" fontId="19" fillId="8" borderId="1" xfId="0" applyNumberFormat="1" applyFont="1" applyFill="1" applyBorder="1" applyAlignment="1">
      <alignment horizontal="center"/>
    </xf>
    <xf numFmtId="2" fontId="19" fillId="0" borderId="3" xfId="0" applyNumberFormat="1" applyFont="1" applyBorder="1" applyAlignment="1">
      <alignment horizontal="center"/>
    </xf>
    <xf numFmtId="2" fontId="19" fillId="8" borderId="6" xfId="0" applyNumberFormat="1" applyFont="1" applyFill="1" applyBorder="1" applyAlignment="1">
      <alignment horizontal="center"/>
    </xf>
    <xf numFmtId="2" fontId="20" fillId="0" borderId="6" xfId="0" applyNumberFormat="1" applyFont="1" applyBorder="1" applyAlignment="1">
      <alignment horizontal="center" vertical="top"/>
    </xf>
    <xf numFmtId="164" fontId="20" fillId="0" borderId="27" xfId="2" applyNumberFormat="1" applyFont="1" applyBorder="1" applyAlignment="1" applyProtection="1">
      <alignment horizontal="center" vertical="top"/>
    </xf>
    <xf numFmtId="164" fontId="20" fillId="0" borderId="0" xfId="2" applyNumberFormat="1" applyFont="1" applyAlignment="1" applyProtection="1">
      <alignment horizontal="center" vertical="top"/>
    </xf>
    <xf numFmtId="0" fontId="16" fillId="0" borderId="30" xfId="0" applyFont="1" applyBorder="1" applyAlignment="1" applyProtection="1">
      <alignment horizontal="left" vertical="top" wrapText="1"/>
      <protection locked="0"/>
    </xf>
    <xf numFmtId="2" fontId="18" fillId="0" borderId="3" xfId="0" applyNumberFormat="1" applyFont="1" applyBorder="1" applyAlignment="1">
      <alignment horizontal="center"/>
    </xf>
    <xf numFmtId="164" fontId="18" fillId="0" borderId="31" xfId="2" applyNumberFormat="1" applyFont="1" applyBorder="1" applyAlignment="1" applyProtection="1">
      <alignment horizontal="center"/>
    </xf>
    <xf numFmtId="2" fontId="18" fillId="0" borderId="24" xfId="0" applyNumberFormat="1" applyFont="1" applyBorder="1" applyAlignment="1">
      <alignment horizontal="center"/>
    </xf>
    <xf numFmtId="164" fontId="18" fillId="0" borderId="25" xfId="2" applyNumberFormat="1" applyFont="1" applyBorder="1" applyAlignment="1" applyProtection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19" fillId="9" borderId="26" xfId="0" applyFont="1" applyFill="1" applyBorder="1" applyAlignment="1" applyProtection="1">
      <alignment horizontal="left" vertical="top" wrapText="1"/>
      <protection locked="0"/>
    </xf>
    <xf numFmtId="164" fontId="19" fillId="0" borderId="0" xfId="2" applyNumberFormat="1" applyFont="1" applyAlignment="1" applyProtection="1">
      <alignment horizontal="center" vertical="center"/>
    </xf>
    <xf numFmtId="0" fontId="19" fillId="9" borderId="28" xfId="0" applyFont="1" applyFill="1" applyBorder="1" applyAlignment="1" applyProtection="1">
      <alignment horizontal="left" vertical="top" wrapText="1"/>
      <protection locked="0"/>
    </xf>
    <xf numFmtId="164" fontId="19" fillId="9" borderId="0" xfId="2" applyNumberFormat="1" applyFont="1" applyFill="1" applyAlignment="1" applyProtection="1">
      <alignment horizontal="center" vertical="center"/>
    </xf>
    <xf numFmtId="164" fontId="22" fillId="0" borderId="0" xfId="2" applyNumberFormat="1" applyFont="1" applyAlignment="1" applyProtection="1">
      <alignment horizontal="center" vertical="top"/>
    </xf>
    <xf numFmtId="0" fontId="19" fillId="9" borderId="28" xfId="0" applyFont="1" applyFill="1" applyBorder="1" applyAlignment="1" applyProtection="1">
      <alignment vertical="top" wrapText="1"/>
      <protection locked="0"/>
    </xf>
    <xf numFmtId="164" fontId="19" fillId="9" borderId="0" xfId="2" applyNumberFormat="1" applyFont="1" applyFill="1" applyAlignment="1" applyProtection="1">
      <alignment horizontal="center" vertical="center"/>
      <protection locked="0"/>
    </xf>
    <xf numFmtId="0" fontId="19" fillId="9" borderId="28" xfId="0" applyFont="1" applyFill="1" applyBorder="1" applyProtection="1">
      <protection locked="0"/>
    </xf>
    <xf numFmtId="0" fontId="19" fillId="9" borderId="1" xfId="0" applyFont="1" applyFill="1" applyBorder="1" applyProtection="1">
      <protection locked="0"/>
    </xf>
    <xf numFmtId="164" fontId="22" fillId="0" borderId="0" xfId="2" applyNumberFormat="1" applyFont="1" applyAlignment="1" applyProtection="1">
      <alignment horizontal="center"/>
    </xf>
    <xf numFmtId="2" fontId="16" fillId="0" borderId="24" xfId="0" applyNumberFormat="1" applyFont="1" applyBorder="1" applyAlignment="1" applyProtection="1">
      <alignment horizontal="center"/>
      <protection locked="0"/>
    </xf>
    <xf numFmtId="2" fontId="0" fillId="8" borderId="6" xfId="6" applyNumberFormat="1" applyFont="1" applyFill="1" applyBorder="1" applyAlignment="1" applyProtection="1">
      <alignment horizontal="center" vertical="top"/>
    </xf>
    <xf numFmtId="2" fontId="0" fillId="8" borderId="1" xfId="6" applyNumberFormat="1" applyFont="1" applyFill="1" applyBorder="1" applyAlignment="1" applyProtection="1">
      <alignment horizontal="center" vertical="top"/>
    </xf>
    <xf numFmtId="164" fontId="20" fillId="0" borderId="29" xfId="2" applyNumberFormat="1" applyFont="1" applyBorder="1" applyAlignment="1" applyProtection="1">
      <alignment horizontal="center" vertical="top"/>
    </xf>
    <xf numFmtId="0" fontId="16" fillId="0" borderId="28" xfId="0" applyFont="1" applyBorder="1" applyAlignment="1">
      <alignment horizontal="left" vertical="top" wrapText="1"/>
    </xf>
    <xf numFmtId="2" fontId="6" fillId="0" borderId="1" xfId="6" applyNumberFormat="1" applyFont="1" applyBorder="1" applyAlignment="1" applyProtection="1">
      <alignment horizontal="center" vertical="top"/>
    </xf>
    <xf numFmtId="164" fontId="22" fillId="0" borderId="29" xfId="2" applyNumberFormat="1" applyFont="1" applyBorder="1" applyAlignment="1" applyProtection="1">
      <alignment horizontal="center" vertical="top"/>
    </xf>
    <xf numFmtId="164" fontId="20" fillId="0" borderId="0" xfId="2" applyNumberFormat="1" applyFont="1" applyAlignment="1" applyProtection="1">
      <alignment horizontal="center" vertical="center"/>
    </xf>
    <xf numFmtId="43" fontId="0" fillId="0" borderId="0" xfId="0" applyNumberFormat="1"/>
    <xf numFmtId="2" fontId="0" fillId="0" borderId="1" xfId="6" applyNumberFormat="1" applyFont="1" applyBorder="1" applyAlignment="1" applyProtection="1">
      <alignment horizontal="center" vertical="top"/>
    </xf>
    <xf numFmtId="164" fontId="19" fillId="0" borderId="0" xfId="2" applyNumberFormat="1" applyFont="1" applyAlignment="1" applyProtection="1">
      <alignment vertical="center"/>
    </xf>
    <xf numFmtId="2" fontId="0" fillId="9" borderId="1" xfId="6" applyNumberFormat="1" applyFont="1" applyFill="1" applyBorder="1" applyAlignment="1" applyProtection="1">
      <alignment horizontal="center" vertical="top"/>
    </xf>
    <xf numFmtId="164" fontId="20" fillId="0" borderId="1" xfId="2" applyNumberFormat="1" applyFont="1" applyBorder="1" applyAlignment="1" applyProtection="1">
      <alignment horizontal="center"/>
    </xf>
    <xf numFmtId="0" fontId="16" fillId="0" borderId="32" xfId="0" applyFont="1" applyBorder="1" applyAlignment="1" applyProtection="1">
      <alignment horizontal="left" vertical="top" wrapText="1"/>
      <protection locked="0"/>
    </xf>
    <xf numFmtId="2" fontId="22" fillId="0" borderId="33" xfId="0" applyNumberFormat="1" applyFont="1" applyBorder="1" applyAlignment="1">
      <alignment horizontal="center"/>
    </xf>
    <xf numFmtId="164" fontId="22" fillId="0" borderId="1" xfId="2" applyNumberFormat="1" applyFont="1" applyBorder="1" applyAlignment="1" applyProtection="1">
      <alignment horizontal="center"/>
    </xf>
    <xf numFmtId="0" fontId="19" fillId="0" borderId="0" xfId="0" applyFont="1" applyAlignment="1" applyProtection="1">
      <alignment horizontal="left" vertical="top" wrapText="1"/>
      <protection locked="0"/>
    </xf>
    <xf numFmtId="2" fontId="20" fillId="0" borderId="0" xfId="0" applyNumberFormat="1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164" fontId="16" fillId="0" borderId="10" xfId="2" applyNumberFormat="1" applyFont="1" applyBorder="1" applyAlignment="1" applyProtection="1">
      <alignment horizontal="center"/>
      <protection locked="0"/>
    </xf>
    <xf numFmtId="164" fontId="18" fillId="0" borderId="10" xfId="2" applyNumberFormat="1" applyFont="1" applyBorder="1" applyAlignment="1" applyProtection="1">
      <alignment horizontal="center" vertical="center"/>
    </xf>
    <xf numFmtId="164" fontId="18" fillId="0" borderId="0" xfId="2" applyNumberFormat="1" applyFont="1" applyAlignment="1" applyProtection="1">
      <alignment horizontal="center" vertical="center"/>
    </xf>
    <xf numFmtId="164" fontId="2" fillId="0" borderId="0" xfId="2" applyNumberFormat="1" applyFont="1" applyProtection="1"/>
    <xf numFmtId="0" fontId="23" fillId="9" borderId="0" xfId="0" applyFont="1" applyFill="1"/>
    <xf numFmtId="0" fontId="14" fillId="1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top" wrapText="1"/>
    </xf>
    <xf numFmtId="170" fontId="14" fillId="1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70" fontId="14" fillId="0" borderId="1" xfId="0" applyNumberFormat="1" applyFont="1" applyBorder="1" applyAlignment="1">
      <alignment horizontal="center" vertical="center"/>
    </xf>
    <xf numFmtId="0" fontId="23" fillId="9" borderId="1" xfId="0" applyFont="1" applyFill="1" applyBorder="1"/>
    <xf numFmtId="0" fontId="14" fillId="11" borderId="1" xfId="0" applyFont="1" applyFill="1" applyBorder="1" applyAlignment="1">
      <alignment horizontal="justify" vertical="top" wrapText="1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65" fontId="7" fillId="2" borderId="0" xfId="5" applyNumberFormat="1" applyFont="1" applyFill="1" applyAlignment="1" applyProtection="1">
      <alignment horizontal="center"/>
    </xf>
    <xf numFmtId="0" fontId="7" fillId="0" borderId="0" xfId="0" applyFont="1" applyAlignment="1">
      <alignment horizontal="justify" wrapText="1"/>
    </xf>
    <xf numFmtId="0" fontId="6" fillId="0" borderId="1" xfId="0" applyFont="1" applyBorder="1" applyAlignment="1">
      <alignment horizontal="center" vertical="center" textRotation="255"/>
    </xf>
    <xf numFmtId="0" fontId="7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1" applyFont="1" applyAlignment="1" applyProtection="1">
      <alignment horizontal="center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justify" vertical="top" wrapText="1"/>
    </xf>
    <xf numFmtId="0" fontId="14" fillId="4" borderId="10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 vertical="center" textRotation="90" wrapText="1"/>
    </xf>
    <xf numFmtId="0" fontId="14" fillId="4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top" wrapText="1"/>
    </xf>
    <xf numFmtId="0" fontId="14" fillId="4" borderId="13" xfId="0" applyFont="1" applyFill="1" applyBorder="1" applyAlignment="1">
      <alignment horizontal="center"/>
    </xf>
    <xf numFmtId="0" fontId="14" fillId="6" borderId="10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8" borderId="16" xfId="0" applyFont="1" applyFill="1" applyBorder="1" applyAlignment="1" applyProtection="1">
      <alignment horizontal="left" vertical="center"/>
      <protection locked="0"/>
    </xf>
    <xf numFmtId="0" fontId="16" fillId="8" borderId="17" xfId="0" applyFont="1" applyFill="1" applyBorder="1" applyAlignment="1" applyProtection="1">
      <alignment horizontal="left" vertical="center"/>
      <protection locked="0"/>
    </xf>
    <xf numFmtId="0" fontId="16" fillId="8" borderId="2" xfId="0" applyFont="1" applyFill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6" fillId="0" borderId="20" xfId="0" applyFont="1" applyBorder="1" applyAlignment="1" applyProtection="1">
      <alignment horizontal="center" vertical="top" wrapText="1"/>
      <protection locked="0"/>
    </xf>
    <xf numFmtId="0" fontId="16" fillId="0" borderId="21" xfId="0" applyFont="1" applyBorder="1" applyAlignment="1" applyProtection="1">
      <alignment horizontal="center" vertical="top" wrapText="1"/>
      <protection locked="0"/>
    </xf>
    <xf numFmtId="0" fontId="16" fillId="0" borderId="22" xfId="0" applyFont="1" applyBorder="1" applyAlignment="1" applyProtection="1">
      <alignment horizontal="center" vertical="top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16" fillId="0" borderId="23" xfId="0" applyFont="1" applyBorder="1" applyAlignment="1" applyProtection="1">
      <alignment horizontal="left" vertical="top" wrapText="1"/>
      <protection locked="0"/>
    </xf>
    <xf numFmtId="0" fontId="16" fillId="0" borderId="24" xfId="0" applyFont="1" applyBorder="1" applyAlignment="1" applyProtection="1">
      <alignment horizontal="left" vertical="top" wrapText="1"/>
      <protection locked="0"/>
    </xf>
    <xf numFmtId="0" fontId="16" fillId="0" borderId="25" xfId="0" applyFont="1" applyBorder="1" applyAlignment="1" applyProtection="1">
      <alignment horizontal="left" vertical="top" wrapText="1"/>
      <protection locked="0"/>
    </xf>
    <xf numFmtId="0" fontId="16" fillId="0" borderId="25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164" fontId="19" fillId="0" borderId="6" xfId="2" applyNumberFormat="1" applyFont="1" applyBorder="1" applyAlignment="1" applyProtection="1">
      <alignment horizontal="center" vertical="center"/>
    </xf>
    <xf numFmtId="164" fontId="19" fillId="0" borderId="27" xfId="2" applyNumberFormat="1" applyFont="1" applyBorder="1" applyAlignment="1" applyProtection="1">
      <alignment horizontal="center" vertical="center"/>
    </xf>
    <xf numFmtId="164" fontId="19" fillId="0" borderId="1" xfId="2" applyNumberFormat="1" applyFont="1" applyBorder="1" applyAlignment="1" applyProtection="1">
      <alignment horizontal="center" vertical="center"/>
    </xf>
    <xf numFmtId="164" fontId="19" fillId="0" borderId="29" xfId="2" applyNumberFormat="1" applyFont="1" applyBorder="1" applyAlignment="1" applyProtection="1">
      <alignment horizontal="center" vertical="center"/>
    </xf>
    <xf numFmtId="164" fontId="17" fillId="9" borderId="1" xfId="2" applyNumberFormat="1" applyFont="1" applyFill="1" applyBorder="1" applyAlignment="1" applyProtection="1">
      <alignment horizontal="center" vertical="center"/>
    </xf>
    <xf numFmtId="164" fontId="17" fillId="9" borderId="29" xfId="2" applyNumberFormat="1" applyFont="1" applyFill="1" applyBorder="1" applyAlignment="1" applyProtection="1">
      <alignment horizontal="center" vertical="center"/>
    </xf>
    <xf numFmtId="164" fontId="19" fillId="9" borderId="1" xfId="2" applyNumberFormat="1" applyFont="1" applyFill="1" applyBorder="1" applyAlignment="1" applyProtection="1">
      <alignment horizontal="center" vertical="center"/>
    </xf>
    <xf numFmtId="164" fontId="19" fillId="9" borderId="29" xfId="2" applyNumberFormat="1" applyFont="1" applyFill="1" applyBorder="1" applyAlignment="1" applyProtection="1">
      <alignment horizontal="center" vertical="center"/>
    </xf>
    <xf numFmtId="164" fontId="19" fillId="0" borderId="0" xfId="2" applyNumberFormat="1" applyFont="1" applyAlignment="1" applyProtection="1">
      <alignment horizontal="justify" vertical="top" wrapText="1"/>
      <protection locked="0"/>
    </xf>
    <xf numFmtId="0" fontId="0" fillId="0" borderId="0" xfId="0" applyAlignment="1">
      <alignment horizontal="justify" vertical="top" wrapText="1"/>
    </xf>
    <xf numFmtId="164" fontId="19" fillId="8" borderId="1" xfId="2" applyNumberFormat="1" applyFont="1" applyFill="1" applyBorder="1" applyAlignment="1" applyProtection="1">
      <alignment horizontal="center" vertical="center"/>
    </xf>
    <xf numFmtId="164" fontId="19" fillId="8" borderId="29" xfId="2" applyNumberFormat="1" applyFont="1" applyFill="1" applyBorder="1" applyAlignment="1" applyProtection="1">
      <alignment horizontal="center" vertical="center"/>
    </xf>
    <xf numFmtId="164" fontId="19" fillId="8" borderId="1" xfId="2" applyNumberFormat="1" applyFont="1" applyFill="1" applyBorder="1" applyAlignment="1" applyProtection="1">
      <alignment horizontal="center" vertical="center"/>
      <protection locked="0"/>
    </xf>
    <xf numFmtId="164" fontId="19" fillId="8" borderId="29" xfId="2" applyNumberFormat="1" applyFont="1" applyFill="1" applyBorder="1" applyAlignment="1" applyProtection="1">
      <alignment horizontal="center" vertical="center"/>
      <protection locked="0"/>
    </xf>
    <xf numFmtId="164" fontId="18" fillId="0" borderId="3" xfId="2" applyNumberFormat="1" applyFont="1" applyBorder="1" applyAlignment="1" applyProtection="1">
      <alignment horizontal="center"/>
    </xf>
    <xf numFmtId="164" fontId="18" fillId="0" borderId="31" xfId="2" applyNumberFormat="1" applyFont="1" applyBorder="1" applyAlignment="1" applyProtection="1">
      <alignment horizontal="center"/>
    </xf>
    <xf numFmtId="164" fontId="22" fillId="0" borderId="24" xfId="2" applyNumberFormat="1" applyFont="1" applyBorder="1" applyAlignment="1" applyProtection="1">
      <alignment horizontal="center"/>
    </xf>
    <xf numFmtId="164" fontId="22" fillId="0" borderId="25" xfId="2" applyNumberFormat="1" applyFont="1" applyBorder="1" applyAlignment="1" applyProtection="1">
      <alignment horizontal="center"/>
    </xf>
    <xf numFmtId="0" fontId="16" fillId="0" borderId="34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4" fillId="10" borderId="1" xfId="0" applyFont="1" applyFill="1" applyBorder="1" applyAlignment="1">
      <alignment horizontal="center" vertical="center" wrapText="1"/>
    </xf>
    <xf numFmtId="170" fontId="14" fillId="11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9" borderId="1" xfId="0" applyFont="1" applyFill="1" applyBorder="1" applyAlignment="1">
      <alignment horizontal="center"/>
    </xf>
    <xf numFmtId="0" fontId="24" fillId="9" borderId="1" xfId="0" applyFont="1" applyFill="1" applyBorder="1" applyAlignment="1">
      <alignment horizontal="center"/>
    </xf>
    <xf numFmtId="170" fontId="14" fillId="0" borderId="1" xfId="0" applyNumberFormat="1" applyFont="1" applyBorder="1" applyAlignment="1">
      <alignment horizontal="center" vertical="center"/>
    </xf>
  </cellXfs>
  <cellStyles count="7">
    <cellStyle name="Hiperlink" xfId="1" builtinId="8"/>
    <cellStyle name="Moeda" xfId="2" builtinId="4"/>
    <cellStyle name="Moeda_Controle de pagamento - Fev-2010" xfId="3"/>
    <cellStyle name="Moeda_FATURAMENTO 09-2007" xfId="4"/>
    <cellStyle name="Moeda_FATURAMENTO BH 12-2008" xfId="5"/>
    <cellStyle name="Normal" xfId="0" builtinId="0"/>
    <cellStyle name="Porcentagem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</xdr:colOff>
      <xdr:row>0</xdr:row>
      <xdr:rowOff>7620</xdr:rowOff>
    </xdr:from>
    <xdr:to>
      <xdr:col>5</xdr:col>
      <xdr:colOff>1013460</xdr:colOff>
      <xdr:row>4</xdr:row>
      <xdr:rowOff>129538</xdr:rowOff>
    </xdr:to>
    <xdr:pic>
      <xdr:nvPicPr>
        <xdr:cNvPr id="4097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576060" y="7620"/>
          <a:ext cx="2057400" cy="9144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Re" id="{F13DBED7-83D1-E0C5-ADB9-A9DF2229AEE9}"/>
  <person displayName="ROBERT ROGER GROSCH NETO" id="{FF9A5577-4FCA-93F9-CF51-0352E25091AC}"/>
  <person displayName="Robert Roger Grosch Neto" id="{0C227E3C-6DF5-14BA-E5AC-BB733F8DBE12}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2" personId="{F13DBED7-83D1-E0C5-ADB9-A9DF2229AEE9}" id="{007D00D6-00BF-41DC-94CD-00C000A10007}" done="0">
    <text xml:space="preserve">Fórmula para o mês de 30 dias, considerado o desconto em dobro
</text>
  </threadedComment>
  <threadedComment ref="D23" personId="{F13DBED7-83D1-E0C5-ADB9-A9DF2229AEE9}" id="{00D80027-00A9-45EF-81ED-00B700CF0031}" done="0">
    <text xml:space="preserve">01: Sede
01: Anexo I (nº 320)
</text>
  </threadedComment>
  <threadedComment ref="D24" personId="{F13DBED7-83D1-E0C5-ADB9-A9DF2229AEE9}" id="{003C0071-0097-431D-A3A5-0061000100B5}" done="0">
    <text xml:space="preserve">01: Sede (fem.)
01: 26 ZE e SAFP (fem.)
01: 34 e 35 ZE (fem.)
01: 36 e 333 ZE (fem.)
01: 38 e 334 ZE (fem.)
01: 27 e 39 ZE (fem.)
01: 331 ZE (fem.)
01: Cartorios de Contagem (fem.)
</text>
  </threadedComment>
  <threadedComment ref="D25" personId="{F13DBED7-83D1-E0C5-ADB9-A9DF2229AEE9}" id="{009E008D-00C1-427F-8D19-00DF00AF0042}" done="0">
    <text xml:space="preserve">02: Sede (masc.)
02: Anexo I nº 320 (masc.)
</text>
  </threadedComment>
  <threadedComment ref="D26" personId="{F13DBED7-83D1-E0C5-ADB9-A9DF2229AEE9}" id="{00770028-00C1-4B5F-8CAF-00E200710079}" done="0">
    <text xml:space="preserve">04: Sede (masc.)
04: Anexo I nº 320 (masc.)
02: Anexo II, nº 280 (masc.)
</text>
  </threadedComment>
  <threadedComment ref="D27" personId="{F13DBED7-83D1-E0C5-ADB9-A9DF2229AEE9}" id="{00430044-0019-47BE-9A8F-003300860070}" done="0">
    <text xml:space="preserve">02: Casa Conde de Linhares (masc.)
</text>
  </threadedComment>
  <threadedComment ref="D28" personId="{F13DBED7-83D1-E0C5-ADB9-A9DF2229AEE9}" id="{000300B5-00AA-48D1-972C-002D004E0032}" done="0">
    <text xml:space="preserve">02: 26ªZE
02: 34ª e 35ª ZE
02: 27ª e 39 ZE
02: 331ª ZE
02: 38ª e 334ª ZE
02: 36ª e 333ª ZE 
01: Sede
</text>
  </threadedComment>
  <threadedComment ref="D29" personId="{F13DBED7-83D1-E0C5-ADB9-A9DF2229AEE9}" id="{00BA00A4-003D-4B7F-99B5-003D00D0003D}" done="0">
    <text xml:space="preserve">02: Sede (masc.)
01: Anexo I, nº320 (masc.)
</text>
  </threadedComment>
  <threadedComment ref="D30" personId="{F13DBED7-83D1-E0C5-ADB9-A9DF2229AEE9}" id="{00F3000F-00FD-4CE4-8EA3-006900350003}" done="0">
    <text xml:space="preserve">04: Sede (masc.)
02:Anexo I, nº 320 (masc.)
02:Anexo I, nº 320 (masc.)
02: Casa do Conde (masc.)
02: Anexo II, nº 280 (masc.)
</text>
  </threadedComment>
  <threadedComment ref="D31" personId="{F13DBED7-83D1-E0C5-ADB9-A9DF2229AEE9}" id="{003A0047-00FB-4ED2-A631-00C6004B006B}" done="0">
    <text xml:space="preserve">02: Casa do Conde (masc.)
</text>
  </threadedComment>
  <threadedComment ref="D32" personId="{F13DBED7-83D1-E0C5-ADB9-A9DF2229AEE9}" id="{009E0071-00A9-4C4B-92DB-00000003004D}" done="0">
    <text xml:space="preserve">05: Sede (01 fem. e 04 masc.)
01: Casa do Conde (fem.)
</text>
  </threadedComment>
  <threadedComment ref="D33" personId="{F13DBED7-83D1-E0C5-ADB9-A9DF2229AEE9}" id="{00360006-0060-4E07-97E5-00D600F400F8}" done="0">
    <text xml:space="preserve">14: Sede (04 masc. e 10 fem.)
18: Anexo I, nº 320 (07 masc. e 11 fem.)
02: Anexo II, nº 280 (fem.)
</text>
  </threadedComment>
  <threadedComment ref="D34" personId="{F13DBED7-83D1-E0C5-ADB9-A9DF2229AEE9}" id="{00990053-00DA-4EF4-A7D6-009B00D500B0}" done="0">
    <text xml:space="preserve">05: Sede (01 fem. e 04 masc.)
01: Casa do Conde (fem.)
</text>
  </threadedComment>
  <threadedComment ref="D35" personId="{F13DBED7-83D1-E0C5-ADB9-A9DF2229AEE9}" id="{006400F9-00B8-40B1-92F9-00B600070028}" done="0">
    <text xml:space="preserve">14: Sede (04 masc. e 10 fem.)
18: Anexo I, nº 320 (07 masc. e 11 fem.)
02: Anexo II, nº 280 (fem.)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22" personId="{F13DBED7-83D1-E0C5-ADB9-A9DF2229AEE9}" id="{00B8006E-00FE-4013-85DB-00230009000D}" done="0">
    <text xml:space="preserve">Fórmula para o mês de 30 dias, considerado o desconto em dobro
</text>
  </threadedComment>
  <threadedComment ref="C23" personId="{F13DBED7-83D1-E0C5-ADB9-A9DF2229AEE9}" id="{00B9007A-0092-49A0-97CF-00F00001007B}" done="0">
    <text xml:space="preserve">01: Centro de Apoio
</text>
  </threadedComment>
  <threadedComment ref="C24" personId="{F13DBED7-83D1-E0C5-ADB9-A9DF2229AEE9}" id="{001000BB-00C0-4E16-A96C-00C1003A0085}" done="0">
    <text xml:space="preserve">01: Centro Apoio
</text>
  </threadedComment>
  <threadedComment ref="C25" personId="{F13DBED7-83D1-E0C5-ADB9-A9DF2229AEE9}" id="{006A0022-00B9-46E5-930E-004C00A000B1}" done="0">
    <text xml:space="preserve">01: Cartórios Eleitorais (fem.)
</text>
  </threadedComment>
  <threadedComment ref="C26" personId="{F13DBED7-83D1-E0C5-ADB9-A9DF2229AEE9}" id="{00F70074-000F-4AB1-A352-00DE0046007A}" done="0">
    <text xml:space="preserve">01: Centro de Apoio (masc.)
</text>
  </threadedComment>
  <threadedComment ref="C27" personId="{F13DBED7-83D1-E0C5-ADB9-A9DF2229AEE9}" id="{00EB00CA-003B-41D1-AD9C-00D400E100CC}" done="0">
    <text xml:space="preserve">01: Centro de Apoio (masc.)
</text>
  </threadedComment>
  <threadedComment ref="C28" personId="{F13DBED7-83D1-E0C5-ADB9-A9DF2229AEE9}" id="{00010011-0017-4AD3-A891-0022004A008C}" done="0">
    <text xml:space="preserve">04: Centro de Apoio
</text>
  </threadedComment>
  <threadedComment ref="C29" personId="{F13DBED7-83D1-E0C5-ADB9-A9DF2229AEE9}" id="{00F3008A-0065-4EF6-9C9B-00D00000000E}" done="0">
    <text xml:space="preserve">02: Cartórios de Contagem
</text>
  </threadedComment>
  <threadedComment ref="C30" personId="{F13DBED7-83D1-E0C5-ADB9-A9DF2229AEE9}" id="{0003004B-0046-46AD-A26C-007800A3009C}" done="0">
    <text xml:space="preserve">04: Centro de Apoio
</text>
  </threadedComment>
  <threadedComment ref="C31" personId="{F13DBED7-83D1-E0C5-ADB9-A9DF2229AEE9}" id="{007600BC-00C3-4E23-B172-00CA007A00F5}" done="0">
    <text xml:space="preserve">01: Cartórios de Contagem (fem.)
</text>
  </threadedComment>
  <threadedComment ref="C32" personId="{F13DBED7-83D1-E0C5-ADB9-A9DF2229AEE9}" id="{0013001B-0048-49B2-BE69-000800EE00CC}" done="0">
    <text xml:space="preserve">01: Cartórios de Contagem
</text>
  </threadedComment>
  <threadedComment ref="C33" personId="{F13DBED7-83D1-E0C5-ADB9-A9DF2229AEE9}" id="{00A800F8-0023-4A6A-A9C6-008A000D0045}" done="0">
    <text xml:space="preserve">30: Centro de Apoio (20 masc, e 10 fem)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31" personId="{FF9A5577-4FCA-93F9-CF51-0352E25091AC}" id="{008500BA-000A-4290-BE4D-003B0008007C}" done="0">
    <text xml:space="preserve">Máximo 1,94
</text>
  </threadedComment>
  <threadedComment ref="A36" personId="{FF9A5577-4FCA-93F9-CF51-0352E25091AC}" id="{00FF0019-0092-4A1D-BF7C-001900B600FE}" done="0">
    <text xml:space="preserve">Mínimo 3,44 a partir da Lei n. 13.932/2019, cf. entendimento da SCONT
</text>
  </threadedComment>
  <threadedComment ref="B43" personId="{0C227E3C-6DF5-14BA-E5AC-BB733F8DBE12}" id="{00EF00A2-00B9-433B-881D-00B9000F004D}" done="0">
    <text xml:space="preserve">Valor do vale cf. planilhas de repactuação do Contrato vigente
</text>
  </threadedComment>
  <threadedComment ref="B61" personId="{0C227E3C-6DF5-14BA-E5AC-BB733F8DBE12}" id="{00300036-005D-4ECB-B8B8-00C100B10060}" done="0">
    <text xml:space="preserve">Cf. Lei n. 10.692/2013, Tabela de alíquotas, item 17.05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D45"/>
  <sheetViews>
    <sheetView workbookViewId="0">
      <selection activeCell="C5" sqref="C5"/>
    </sheetView>
  </sheetViews>
  <sheetFormatPr defaultColWidth="9.140625" defaultRowHeight="12.75" x14ac:dyDescent="0.2"/>
  <cols>
    <col min="1" max="1" width="65.42578125" customWidth="1"/>
    <col min="2" max="2" width="9.42578125" customWidth="1"/>
    <col min="3" max="3" width="19.5703125" customWidth="1"/>
    <col min="4" max="4" width="13.7109375" customWidth="1"/>
  </cols>
  <sheetData>
    <row r="1" spans="1:4" ht="51" customHeight="1" x14ac:dyDescent="0.8">
      <c r="C1" s="1" t="s">
        <v>0</v>
      </c>
    </row>
    <row r="2" spans="1:4" x14ac:dyDescent="0.2">
      <c r="A2" s="2" t="s">
        <v>1</v>
      </c>
    </row>
    <row r="4" spans="1:4" ht="23.25" customHeight="1" x14ac:dyDescent="0.2">
      <c r="A4" s="3" t="s">
        <v>2</v>
      </c>
      <c r="B4" s="4" t="s">
        <v>3</v>
      </c>
      <c r="C4" s="5">
        <v>40280</v>
      </c>
    </row>
    <row r="5" spans="1:4" x14ac:dyDescent="0.2">
      <c r="A5" t="s">
        <v>4</v>
      </c>
      <c r="C5" s="6"/>
    </row>
    <row r="6" spans="1:4" x14ac:dyDescent="0.2">
      <c r="A6" t="s">
        <v>5</v>
      </c>
    </row>
    <row r="7" spans="1:4" x14ac:dyDescent="0.2">
      <c r="A7" t="s">
        <v>6</v>
      </c>
    </row>
    <row r="8" spans="1:4" x14ac:dyDescent="0.2">
      <c r="A8" t="s">
        <v>7</v>
      </c>
      <c r="B8" s="7" t="s">
        <v>8</v>
      </c>
      <c r="C8" s="8"/>
    </row>
    <row r="9" spans="1:4" x14ac:dyDescent="0.2">
      <c r="A9" t="s">
        <v>9</v>
      </c>
    </row>
    <row r="10" spans="1:4" x14ac:dyDescent="0.2">
      <c r="A10" t="s">
        <v>10</v>
      </c>
    </row>
    <row r="11" spans="1:4" x14ac:dyDescent="0.2">
      <c r="A11" t="s">
        <v>11</v>
      </c>
    </row>
    <row r="12" spans="1:4" s="9" customFormat="1" ht="20.100000000000001" customHeight="1" x14ac:dyDescent="0.2">
      <c r="A12" s="10" t="s">
        <v>12</v>
      </c>
      <c r="B12" s="11" t="s">
        <v>13</v>
      </c>
      <c r="C12" s="10" t="s">
        <v>14</v>
      </c>
    </row>
    <row r="13" spans="1:4" s="9" customFormat="1" ht="25.5" x14ac:dyDescent="0.25">
      <c r="A13" s="12" t="s">
        <v>15</v>
      </c>
      <c r="B13" s="13"/>
      <c r="C13" s="14">
        <f>'Fat - BH'!H43</f>
        <v>131203.04999999999</v>
      </c>
      <c r="D13" s="15"/>
    </row>
    <row r="14" spans="1:4" s="9" customFormat="1" ht="20.100000000000001" customHeight="1" x14ac:dyDescent="0.25">
      <c r="A14" s="16"/>
      <c r="B14" s="13"/>
      <c r="C14" s="17"/>
      <c r="D14" s="15"/>
    </row>
    <row r="15" spans="1:4" s="9" customFormat="1" ht="20.100000000000001" customHeight="1" x14ac:dyDescent="0.2">
      <c r="A15" s="18"/>
      <c r="B15" s="19"/>
      <c r="C15" s="20"/>
    </row>
    <row r="16" spans="1:4" s="9" customFormat="1" ht="20.100000000000001" customHeight="1" x14ac:dyDescent="0.2">
      <c r="A16" s="16"/>
      <c r="B16" s="21"/>
      <c r="C16" s="22"/>
    </row>
    <row r="17" spans="1:4" s="9" customFormat="1" ht="20.100000000000001" customHeight="1" x14ac:dyDescent="0.2">
      <c r="A17" s="16"/>
      <c r="B17" s="21"/>
      <c r="C17" s="22"/>
    </row>
    <row r="18" spans="1:4" s="9" customFormat="1" ht="20.100000000000001" customHeight="1" x14ac:dyDescent="0.2">
      <c r="A18" s="16"/>
      <c r="B18" s="21"/>
      <c r="C18" s="22"/>
    </row>
    <row r="19" spans="1:4" s="9" customFormat="1" ht="20.100000000000001" customHeight="1" x14ac:dyDescent="0.2">
      <c r="A19" s="16"/>
      <c r="B19" s="21"/>
      <c r="C19" s="22"/>
    </row>
    <row r="20" spans="1:4" s="9" customFormat="1" ht="20.100000000000001" customHeight="1" x14ac:dyDescent="0.2">
      <c r="A20" s="16"/>
      <c r="B20" s="21"/>
      <c r="C20" s="22"/>
    </row>
    <row r="21" spans="1:4" s="9" customFormat="1" ht="20.100000000000001" customHeight="1" x14ac:dyDescent="0.2">
      <c r="A21" s="16"/>
      <c r="B21" s="21"/>
      <c r="C21" s="22"/>
    </row>
    <row r="22" spans="1:4" s="9" customFormat="1" ht="20.100000000000001" customHeight="1" x14ac:dyDescent="0.2">
      <c r="A22" s="16"/>
      <c r="B22" s="21"/>
      <c r="C22" s="22"/>
    </row>
    <row r="23" spans="1:4" s="9" customFormat="1" ht="20.100000000000001" customHeight="1" x14ac:dyDescent="0.2">
      <c r="A23" s="16"/>
      <c r="B23" s="21"/>
      <c r="C23" s="22"/>
    </row>
    <row r="24" spans="1:4" s="9" customFormat="1" ht="20.100000000000001" customHeight="1" x14ac:dyDescent="0.2">
      <c r="A24" s="16"/>
      <c r="B24" s="21"/>
      <c r="C24" s="22"/>
    </row>
    <row r="25" spans="1:4" s="9" customFormat="1" ht="20.100000000000001" customHeight="1" x14ac:dyDescent="0.2">
      <c r="A25" s="23"/>
      <c r="B25" s="24"/>
      <c r="C25" s="25"/>
    </row>
    <row r="26" spans="1:4" s="9" customFormat="1" ht="20.100000000000001" customHeight="1" x14ac:dyDescent="0.2">
      <c r="A26" s="26"/>
      <c r="B26" s="27" t="s">
        <v>16</v>
      </c>
      <c r="C26" s="28">
        <f>SUM(C13:C25)</f>
        <v>131203.04999999999</v>
      </c>
    </row>
    <row r="27" spans="1:4" s="9" customFormat="1" ht="20.100000000000001" customHeight="1" x14ac:dyDescent="0.2">
      <c r="A27" s="26" t="s">
        <v>17</v>
      </c>
      <c r="B27" s="29">
        <v>0.11</v>
      </c>
      <c r="C27" s="30">
        <f>C26*B27</f>
        <v>14432.34</v>
      </c>
    </row>
    <row r="28" spans="1:4" s="9" customFormat="1" ht="20.100000000000001" customHeight="1" x14ac:dyDescent="0.2">
      <c r="A28" s="26" t="s">
        <v>18</v>
      </c>
      <c r="B28" s="29">
        <v>0.02</v>
      </c>
      <c r="C28" s="31">
        <f>C26*B28</f>
        <v>2624.06</v>
      </c>
    </row>
    <row r="29" spans="1:4" s="9" customFormat="1" ht="20.100000000000001" customHeight="1" x14ac:dyDescent="0.2">
      <c r="A29" s="26" t="s">
        <v>19</v>
      </c>
      <c r="B29" s="29">
        <v>9.4500000000000001E-2</v>
      </c>
      <c r="C29" s="31">
        <f>C26*B29</f>
        <v>12398.69</v>
      </c>
    </row>
    <row r="30" spans="1:4" s="9" customFormat="1" ht="20.100000000000001" customHeight="1" x14ac:dyDescent="0.2">
      <c r="B30" s="27" t="s">
        <v>20</v>
      </c>
      <c r="C30" s="28">
        <f>C26-SUM(C27:C29)</f>
        <v>101747.96</v>
      </c>
      <c r="D30" s="32"/>
    </row>
    <row r="31" spans="1:4" s="9" customFormat="1" ht="20.100000000000001" customHeight="1" x14ac:dyDescent="0.2">
      <c r="B31" s="27"/>
      <c r="C31" s="33"/>
    </row>
    <row r="32" spans="1:4" s="9" customFormat="1" ht="20.100000000000001" customHeight="1" x14ac:dyDescent="0.2">
      <c r="B32" s="27"/>
      <c r="C32" s="33"/>
    </row>
    <row r="33" spans="2:3" s="9" customFormat="1" ht="20.100000000000001" customHeight="1" x14ac:dyDescent="0.2">
      <c r="B33" s="175" t="s">
        <v>21</v>
      </c>
      <c r="C33" s="175"/>
    </row>
    <row r="34" spans="2:3" x14ac:dyDescent="0.2">
      <c r="B34" s="176" t="s">
        <v>22</v>
      </c>
      <c r="C34" s="176"/>
    </row>
    <row r="35" spans="2:3" x14ac:dyDescent="0.2">
      <c r="B35" s="176"/>
      <c r="C35" s="176"/>
    </row>
    <row r="36" spans="2:3" ht="18.75" x14ac:dyDescent="0.25">
      <c r="B36" s="34" t="s">
        <v>23</v>
      </c>
      <c r="C36" s="35"/>
    </row>
    <row r="37" spans="2:3" ht="18.75" customHeight="1" x14ac:dyDescent="0.25">
      <c r="B37" s="36"/>
      <c r="C37" s="37"/>
    </row>
    <row r="38" spans="2:3" ht="12.75" customHeight="1" x14ac:dyDescent="0.2">
      <c r="B38" s="38"/>
      <c r="C38" s="39"/>
    </row>
    <row r="39" spans="2:3" ht="12.75" customHeight="1" x14ac:dyDescent="0.2">
      <c r="B39" s="40"/>
      <c r="C39" s="39" t="s">
        <v>24</v>
      </c>
    </row>
    <row r="40" spans="2:3" x14ac:dyDescent="0.2">
      <c r="B40" s="41"/>
      <c r="C40" s="39" t="s">
        <v>25</v>
      </c>
    </row>
    <row r="41" spans="2:3" x14ac:dyDescent="0.2">
      <c r="B41" s="40"/>
      <c r="C41" s="39" t="s">
        <v>26</v>
      </c>
    </row>
    <row r="42" spans="2:3" x14ac:dyDescent="0.2">
      <c r="B42" s="40"/>
      <c r="C42" s="39" t="s">
        <v>27</v>
      </c>
    </row>
    <row r="43" spans="2:3" x14ac:dyDescent="0.2">
      <c r="B43" s="40"/>
      <c r="C43" s="39" t="s">
        <v>28</v>
      </c>
    </row>
    <row r="44" spans="2:3" x14ac:dyDescent="0.2">
      <c r="B44" s="40"/>
      <c r="C44" s="39" t="s">
        <v>29</v>
      </c>
    </row>
    <row r="45" spans="2:3" x14ac:dyDescent="0.2">
      <c r="B45" s="42"/>
      <c r="C45" s="43" t="s">
        <v>30</v>
      </c>
    </row>
  </sheetData>
  <mergeCells count="2">
    <mergeCell ref="B33:C33"/>
    <mergeCell ref="B34:C35"/>
  </mergeCells>
  <pageMargins left="0.59027777777777779" right="0.59027777777777779" top="0.51180555555555562" bottom="0.51180555555555562" header="0.51180555555555562" footer="0.51180555555555562"/>
  <pageSetup paperSize="9" scale="95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>
    <pageSetUpPr fitToPage="1"/>
  </sheetPr>
  <dimension ref="A1:H50"/>
  <sheetViews>
    <sheetView topLeftCell="A16" workbookViewId="0">
      <selection activeCell="E26" sqref="E26"/>
    </sheetView>
  </sheetViews>
  <sheetFormatPr defaultColWidth="9.140625" defaultRowHeight="15" x14ac:dyDescent="0.2"/>
  <cols>
    <col min="1" max="1" width="7.85546875" style="44" customWidth="1"/>
    <col min="2" max="2" width="3.7109375" style="44" customWidth="1"/>
    <col min="3" max="3" width="26.5703125" style="44" customWidth="1"/>
    <col min="4" max="4" width="15.7109375" style="44" customWidth="1"/>
    <col min="5" max="5" width="20.7109375" style="44" customWidth="1"/>
    <col min="6" max="6" width="14.5703125" style="44" customWidth="1"/>
    <col min="7" max="7" width="6.5703125" style="44" customWidth="1"/>
    <col min="8" max="8" width="19" style="44" customWidth="1"/>
    <col min="9" max="16384" width="9.140625" style="44"/>
  </cols>
  <sheetData>
    <row r="1" spans="1:8" ht="15.75" x14ac:dyDescent="0.25">
      <c r="A1" s="45" t="s">
        <v>31</v>
      </c>
      <c r="B1" s="45"/>
    </row>
    <row r="2" spans="1:8" ht="15.75" x14ac:dyDescent="0.25">
      <c r="A2" s="45"/>
      <c r="B2" s="45"/>
    </row>
    <row r="3" spans="1:8" ht="15.75" x14ac:dyDescent="0.25">
      <c r="A3" s="45"/>
      <c r="B3" s="45"/>
    </row>
    <row r="4" spans="1:8" ht="15.75" x14ac:dyDescent="0.25">
      <c r="A4" s="45" t="s">
        <v>6</v>
      </c>
      <c r="B4" s="45"/>
    </row>
    <row r="5" spans="1:8" ht="15.75" x14ac:dyDescent="0.25">
      <c r="A5" s="45" t="s">
        <v>32</v>
      </c>
      <c r="B5" s="45"/>
    </row>
    <row r="6" spans="1:8" ht="15.75" x14ac:dyDescent="0.25">
      <c r="A6" s="45"/>
      <c r="B6" s="45"/>
    </row>
    <row r="7" spans="1:8" ht="15.75" x14ac:dyDescent="0.25">
      <c r="A7" s="45" t="s">
        <v>9</v>
      </c>
    </row>
    <row r="8" spans="1:8" ht="15.75" x14ac:dyDescent="0.25">
      <c r="A8" s="45"/>
    </row>
    <row r="9" spans="1:8" ht="15.75" x14ac:dyDescent="0.25">
      <c r="A9" s="45" t="s">
        <v>33</v>
      </c>
      <c r="B9" s="45"/>
    </row>
    <row r="10" spans="1:8" ht="15.75" x14ac:dyDescent="0.25">
      <c r="A10" s="45"/>
      <c r="B10" s="45"/>
    </row>
    <row r="11" spans="1:8" ht="15.75" x14ac:dyDescent="0.25">
      <c r="A11" s="177" t="s">
        <v>34</v>
      </c>
      <c r="B11" s="177"/>
      <c r="C11" s="177"/>
      <c r="D11" s="177"/>
      <c r="E11" s="177"/>
      <c r="F11" s="177"/>
      <c r="G11" s="177"/>
      <c r="H11" s="177"/>
    </row>
    <row r="12" spans="1:8" ht="15.75" x14ac:dyDescent="0.25">
      <c r="A12" s="46"/>
      <c r="B12" s="46"/>
      <c r="C12" s="46"/>
      <c r="D12" s="46"/>
    </row>
    <row r="13" spans="1:8" ht="15.75" x14ac:dyDescent="0.25">
      <c r="A13" s="177" t="s">
        <v>35</v>
      </c>
      <c r="B13" s="177"/>
      <c r="C13" s="177"/>
      <c r="D13" s="177"/>
      <c r="E13" s="177"/>
      <c r="F13" s="177"/>
      <c r="G13" s="177"/>
      <c r="H13" s="177"/>
    </row>
    <row r="14" spans="1:8" ht="15.75" x14ac:dyDescent="0.25">
      <c r="A14" s="46"/>
      <c r="B14" s="46"/>
      <c r="C14" s="46"/>
      <c r="D14" s="46"/>
    </row>
    <row r="15" spans="1:8" ht="15.75" x14ac:dyDescent="0.25">
      <c r="A15" s="177" t="s">
        <v>36</v>
      </c>
      <c r="B15" s="177"/>
      <c r="C15" s="177"/>
      <c r="D15" s="177"/>
      <c r="E15" s="177"/>
      <c r="F15" s="177"/>
      <c r="G15" s="177"/>
      <c r="H15" s="177"/>
    </row>
    <row r="16" spans="1:8" ht="15.75" x14ac:dyDescent="0.25">
      <c r="A16" s="45"/>
      <c r="B16" s="45"/>
    </row>
    <row r="17" spans="1:8" ht="15.75" x14ac:dyDescent="0.25">
      <c r="A17" s="177" t="s">
        <v>37</v>
      </c>
      <c r="B17" s="177"/>
      <c r="C17" s="177"/>
      <c r="D17" s="177"/>
      <c r="E17" s="177"/>
      <c r="F17" s="177"/>
      <c r="G17" s="177"/>
      <c r="H17" s="177"/>
    </row>
    <row r="18" spans="1:8" ht="15.75" x14ac:dyDescent="0.25">
      <c r="A18" s="46"/>
      <c r="B18" s="46"/>
      <c r="C18" s="46"/>
      <c r="D18" s="46"/>
      <c r="E18" s="46"/>
      <c r="F18" s="46"/>
      <c r="G18" s="46"/>
      <c r="H18" s="46"/>
    </row>
    <row r="19" spans="1:8" ht="15.2" customHeight="1" x14ac:dyDescent="0.2">
      <c r="A19" s="178" t="s">
        <v>38</v>
      </c>
      <c r="B19" s="178"/>
      <c r="C19" s="178"/>
      <c r="D19" s="178"/>
      <c r="E19" s="178"/>
      <c r="F19" s="178"/>
      <c r="G19" s="178"/>
      <c r="H19" s="178"/>
    </row>
    <row r="20" spans="1:8" x14ac:dyDescent="0.2">
      <c r="A20" s="178"/>
      <c r="B20" s="178"/>
      <c r="C20" s="178"/>
      <c r="D20" s="178"/>
      <c r="E20" s="178"/>
      <c r="F20" s="178"/>
      <c r="G20" s="178"/>
      <c r="H20" s="178"/>
    </row>
    <row r="21" spans="1:8" ht="15.75" x14ac:dyDescent="0.25">
      <c r="A21" s="47"/>
      <c r="B21" s="47"/>
      <c r="C21" s="47"/>
      <c r="D21" s="47"/>
      <c r="E21" s="47"/>
      <c r="F21" s="47"/>
      <c r="G21" s="47"/>
    </row>
    <row r="22" spans="1:8" x14ac:dyDescent="0.2">
      <c r="B22" s="179" t="s">
        <v>39</v>
      </c>
      <c r="C22" s="10" t="s">
        <v>40</v>
      </c>
      <c r="D22" s="10" t="s">
        <v>41</v>
      </c>
      <c r="E22" s="48" t="s">
        <v>42</v>
      </c>
      <c r="F22" s="49" t="s">
        <v>43</v>
      </c>
      <c r="G22" s="10" t="s">
        <v>44</v>
      </c>
      <c r="H22" s="10" t="s">
        <v>45</v>
      </c>
    </row>
    <row r="23" spans="1:8" x14ac:dyDescent="0.2">
      <c r="B23" s="179"/>
      <c r="C23" s="40" t="s">
        <v>46</v>
      </c>
      <c r="D23" s="50">
        <v>3</v>
      </c>
      <c r="E23" s="51">
        <v>1601.3</v>
      </c>
      <c r="F23" s="51">
        <f t="shared" ref="F23:F35" si="0">E23*D23</f>
        <v>4803.8999999999996</v>
      </c>
      <c r="G23" s="50"/>
      <c r="H23" s="51">
        <f t="shared" ref="H23:H35" si="1">(E23/31)*(G23*2)</f>
        <v>0</v>
      </c>
    </row>
    <row r="24" spans="1:8" x14ac:dyDescent="0.2">
      <c r="B24" s="179"/>
      <c r="C24" s="40" t="s">
        <v>47</v>
      </c>
      <c r="D24" s="50">
        <v>9</v>
      </c>
      <c r="E24" s="51">
        <v>1478.59</v>
      </c>
      <c r="F24" s="51">
        <f t="shared" si="0"/>
        <v>13307.31</v>
      </c>
      <c r="G24" s="50">
        <v>1</v>
      </c>
      <c r="H24" s="51">
        <f t="shared" si="1"/>
        <v>95.39</v>
      </c>
    </row>
    <row r="25" spans="1:8" x14ac:dyDescent="0.2">
      <c r="B25" s="179"/>
      <c r="C25" s="40" t="s">
        <v>48</v>
      </c>
      <c r="D25" s="50">
        <v>5</v>
      </c>
      <c r="E25" s="51">
        <v>1283.5899999999999</v>
      </c>
      <c r="F25" s="51">
        <f t="shared" si="0"/>
        <v>6417.95</v>
      </c>
      <c r="G25" s="50"/>
      <c r="H25" s="51">
        <f t="shared" si="1"/>
        <v>0</v>
      </c>
    </row>
    <row r="26" spans="1:8" x14ac:dyDescent="0.2">
      <c r="B26" s="179"/>
      <c r="C26" s="40" t="s">
        <v>49</v>
      </c>
      <c r="D26" s="50">
        <v>10</v>
      </c>
      <c r="E26" s="51">
        <v>1339.61</v>
      </c>
      <c r="F26" s="51">
        <f t="shared" si="0"/>
        <v>13396.1</v>
      </c>
      <c r="G26" s="50"/>
      <c r="H26" s="51">
        <f t="shared" si="1"/>
        <v>0</v>
      </c>
    </row>
    <row r="27" spans="1:8" x14ac:dyDescent="0.2">
      <c r="B27" s="179"/>
      <c r="C27" s="40" t="s">
        <v>50</v>
      </c>
      <c r="D27" s="50">
        <v>2</v>
      </c>
      <c r="E27" s="51">
        <v>1385.54</v>
      </c>
      <c r="F27" s="51">
        <f t="shared" si="0"/>
        <v>2771.08</v>
      </c>
      <c r="G27" s="50"/>
      <c r="H27" s="51">
        <f t="shared" si="1"/>
        <v>0</v>
      </c>
    </row>
    <row r="28" spans="1:8" x14ac:dyDescent="0.2">
      <c r="B28" s="179"/>
      <c r="C28" s="40" t="s">
        <v>51</v>
      </c>
      <c r="D28" s="50">
        <v>5</v>
      </c>
      <c r="E28" s="51">
        <v>988.31</v>
      </c>
      <c r="F28" s="51">
        <f t="shared" si="0"/>
        <v>4941.55</v>
      </c>
      <c r="G28" s="50"/>
      <c r="H28" s="51">
        <f t="shared" si="1"/>
        <v>0</v>
      </c>
    </row>
    <row r="29" spans="1:8" x14ac:dyDescent="0.2">
      <c r="B29" s="179"/>
      <c r="C29" s="40" t="s">
        <v>52</v>
      </c>
      <c r="D29" s="50">
        <v>3</v>
      </c>
      <c r="E29" s="51">
        <v>1240.17</v>
      </c>
      <c r="F29" s="51">
        <f t="shared" si="0"/>
        <v>3720.51</v>
      </c>
      <c r="G29" s="50"/>
      <c r="H29" s="51">
        <f t="shared" si="1"/>
        <v>0</v>
      </c>
    </row>
    <row r="30" spans="1:8" x14ac:dyDescent="0.2">
      <c r="B30" s="179"/>
      <c r="C30" s="40" t="s">
        <v>53</v>
      </c>
      <c r="D30" s="50">
        <v>10</v>
      </c>
      <c r="E30" s="51">
        <v>1674.87</v>
      </c>
      <c r="F30" s="51">
        <f t="shared" si="0"/>
        <v>16748.7</v>
      </c>
      <c r="G30" s="50"/>
      <c r="H30" s="51">
        <f t="shared" si="1"/>
        <v>0</v>
      </c>
    </row>
    <row r="31" spans="1:8" x14ac:dyDescent="0.2">
      <c r="B31" s="179"/>
      <c r="C31" s="40" t="s">
        <v>54</v>
      </c>
      <c r="D31" s="50">
        <v>2</v>
      </c>
      <c r="E31" s="51">
        <v>1818.56</v>
      </c>
      <c r="F31" s="51">
        <f t="shared" si="0"/>
        <v>3637.12</v>
      </c>
      <c r="G31" s="50"/>
      <c r="H31" s="51">
        <f t="shared" si="1"/>
        <v>0</v>
      </c>
    </row>
    <row r="32" spans="1:8" x14ac:dyDescent="0.2">
      <c r="B32" s="179"/>
      <c r="C32" s="40" t="s">
        <v>55</v>
      </c>
      <c r="D32" s="50">
        <v>5</v>
      </c>
      <c r="E32" s="51">
        <v>839.95</v>
      </c>
      <c r="F32" s="51">
        <f t="shared" si="0"/>
        <v>4199.75</v>
      </c>
      <c r="G32" s="50"/>
      <c r="H32" s="51">
        <f t="shared" si="1"/>
        <v>0</v>
      </c>
    </row>
    <row r="33" spans="1:8" x14ac:dyDescent="0.2">
      <c r="B33" s="179"/>
      <c r="C33" s="40" t="s">
        <v>56</v>
      </c>
      <c r="D33" s="50">
        <v>38</v>
      </c>
      <c r="E33" s="51">
        <v>1202.22</v>
      </c>
      <c r="F33" s="51">
        <f t="shared" si="0"/>
        <v>45684.36</v>
      </c>
      <c r="G33" s="50">
        <v>5</v>
      </c>
      <c r="H33" s="51">
        <f t="shared" si="1"/>
        <v>387.81</v>
      </c>
    </row>
    <row r="34" spans="1:8" x14ac:dyDescent="0.2">
      <c r="B34" s="179"/>
      <c r="C34" s="40" t="s">
        <v>57</v>
      </c>
      <c r="D34" s="50">
        <v>4</v>
      </c>
      <c r="E34" s="51">
        <v>1339.61</v>
      </c>
      <c r="F34" s="51">
        <f t="shared" si="0"/>
        <v>5358.44</v>
      </c>
      <c r="G34" s="50"/>
      <c r="H34" s="51">
        <f t="shared" si="1"/>
        <v>0</v>
      </c>
    </row>
    <row r="35" spans="1:8" x14ac:dyDescent="0.2">
      <c r="B35" s="179"/>
      <c r="C35" s="40" t="s">
        <v>58</v>
      </c>
      <c r="D35" s="50">
        <v>4</v>
      </c>
      <c r="E35" s="51">
        <v>1674.87</v>
      </c>
      <c r="F35" s="51">
        <f t="shared" si="0"/>
        <v>6699.48</v>
      </c>
      <c r="G35" s="50"/>
      <c r="H35" s="51">
        <f t="shared" si="1"/>
        <v>0</v>
      </c>
    </row>
    <row r="36" spans="1:8" x14ac:dyDescent="0.2">
      <c r="B36" s="52"/>
      <c r="D36" s="4">
        <f>SUM(D23:D35)</f>
        <v>100</v>
      </c>
      <c r="E36" s="53"/>
      <c r="F36" s="54">
        <f>SUM(F23:F35)</f>
        <v>131686.25</v>
      </c>
      <c r="G36" s="55"/>
      <c r="H36" s="56">
        <f>SUM(H23:H35)</f>
        <v>483.2</v>
      </c>
    </row>
    <row r="39" spans="1:8" ht="15.75" x14ac:dyDescent="0.25">
      <c r="A39" s="180" t="s">
        <v>59</v>
      </c>
      <c r="B39" s="180"/>
      <c r="C39" s="180"/>
      <c r="D39" s="180"/>
      <c r="E39" s="180"/>
      <c r="F39" s="180"/>
      <c r="H39" s="57">
        <f>F36</f>
        <v>131686.25</v>
      </c>
    </row>
    <row r="40" spans="1:8" ht="15.75" x14ac:dyDescent="0.25">
      <c r="A40" s="58"/>
      <c r="B40" s="58"/>
      <c r="C40" s="58"/>
    </row>
    <row r="41" spans="1:8" ht="15.75" x14ac:dyDescent="0.25">
      <c r="A41" s="180" t="s">
        <v>60</v>
      </c>
      <c r="B41" s="180"/>
      <c r="C41" s="180"/>
      <c r="D41" s="180"/>
      <c r="E41" s="180"/>
      <c r="F41" s="180"/>
      <c r="H41" s="57">
        <f>H36</f>
        <v>483.2</v>
      </c>
    </row>
    <row r="43" spans="1:8" ht="15.75" x14ac:dyDescent="0.25">
      <c r="A43" s="180" t="s">
        <v>61</v>
      </c>
      <c r="B43" s="180"/>
      <c r="C43" s="180"/>
      <c r="D43" s="180"/>
      <c r="E43" s="180"/>
      <c r="F43" s="180"/>
      <c r="H43" s="57">
        <f>H39-H41</f>
        <v>131203.04999999999</v>
      </c>
    </row>
    <row r="49" spans="1:1" x14ac:dyDescent="0.2">
      <c r="A49" s="44" t="s">
        <v>62</v>
      </c>
    </row>
    <row r="50" spans="1:1" x14ac:dyDescent="0.2">
      <c r="A50" s="44" t="s">
        <v>63</v>
      </c>
    </row>
  </sheetData>
  <mergeCells count="9">
    <mergeCell ref="B22:B35"/>
    <mergeCell ref="A39:F39"/>
    <mergeCell ref="A41:F41"/>
    <mergeCell ref="A43:F43"/>
    <mergeCell ref="A11:H11"/>
    <mergeCell ref="A13:H13"/>
    <mergeCell ref="A15:H15"/>
    <mergeCell ref="A17:H17"/>
    <mergeCell ref="A19:H20"/>
  </mergeCells>
  <printOptions horizontalCentered="1"/>
  <pageMargins left="0.39375000000000004" right="0.39375000000000004" top="0.78750000000000009" bottom="0.78750000000000009" header="0" footer="0"/>
  <pageSetup paperSize="9" scale="85" firstPageNumber="0" orientation="portrait" horizontalDpi="300" verticalDpi="300"/>
  <headerFooter>
    <oddHeader>&amp;C&amp;"Arial,Negrito"&amp;16ADCON
&amp;"Arial,Normal"&amp;12ADMINISTRAÇÃO E CONSERVAÇÃO LTDA</oddHeader>
    <oddFooter>&amp;C&amp;16Rua Ari Teixeira da Costa, 1085 - Sala 09 - Centro - Ribeirão das Neves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workbookViewId="0">
      <selection activeCell="C5" sqref="C5"/>
    </sheetView>
  </sheetViews>
  <sheetFormatPr defaultColWidth="9.140625" defaultRowHeight="12.75" x14ac:dyDescent="0.2"/>
  <cols>
    <col min="1" max="1" width="65.42578125" customWidth="1"/>
    <col min="2" max="2" width="9.42578125" customWidth="1"/>
    <col min="3" max="3" width="19.5703125" customWidth="1"/>
  </cols>
  <sheetData>
    <row r="1" spans="1:4" ht="51" customHeight="1" x14ac:dyDescent="0.8">
      <c r="C1" s="1" t="s">
        <v>0</v>
      </c>
    </row>
    <row r="2" spans="1:4" x14ac:dyDescent="0.2">
      <c r="A2" s="2" t="s">
        <v>1</v>
      </c>
    </row>
    <row r="4" spans="1:4" ht="23.25" customHeight="1" x14ac:dyDescent="0.2">
      <c r="A4" s="3" t="s">
        <v>2</v>
      </c>
      <c r="B4" s="4" t="s">
        <v>3</v>
      </c>
      <c r="C4" s="5">
        <f>'Fatura - BH'!C4</f>
        <v>40280</v>
      </c>
    </row>
    <row r="5" spans="1:4" x14ac:dyDescent="0.2">
      <c r="A5" t="s">
        <v>64</v>
      </c>
      <c r="C5" s="6"/>
    </row>
    <row r="6" spans="1:4" x14ac:dyDescent="0.2">
      <c r="A6" t="s">
        <v>5</v>
      </c>
    </row>
    <row r="7" spans="1:4" x14ac:dyDescent="0.2">
      <c r="A7" t="s">
        <v>6</v>
      </c>
    </row>
    <row r="8" spans="1:4" x14ac:dyDescent="0.2">
      <c r="A8" t="s">
        <v>7</v>
      </c>
      <c r="B8" s="7" t="s">
        <v>8</v>
      </c>
      <c r="C8" s="8"/>
    </row>
    <row r="9" spans="1:4" x14ac:dyDescent="0.2">
      <c r="A9" t="s">
        <v>9</v>
      </c>
    </row>
    <row r="10" spans="1:4" x14ac:dyDescent="0.2">
      <c r="A10" t="s">
        <v>10</v>
      </c>
    </row>
    <row r="11" spans="1:4" x14ac:dyDescent="0.2">
      <c r="A11" t="s">
        <v>11</v>
      </c>
    </row>
    <row r="12" spans="1:4" s="9" customFormat="1" ht="20.100000000000001" customHeight="1" x14ac:dyDescent="0.2">
      <c r="A12" s="10" t="s">
        <v>12</v>
      </c>
      <c r="B12" s="11" t="s">
        <v>13</v>
      </c>
      <c r="C12" s="10" t="s">
        <v>14</v>
      </c>
    </row>
    <row r="13" spans="1:4" s="9" customFormat="1" ht="25.5" x14ac:dyDescent="0.25">
      <c r="A13" s="12" t="s">
        <v>65</v>
      </c>
      <c r="B13" s="13"/>
      <c r="C13" s="59">
        <f>'Fat - CONTAGEM'!G40</f>
        <v>58403.49</v>
      </c>
      <c r="D13" s="15"/>
    </row>
    <row r="14" spans="1:4" s="9" customFormat="1" ht="20.100000000000001" customHeight="1" x14ac:dyDescent="0.25">
      <c r="A14" s="16"/>
      <c r="B14" s="13"/>
      <c r="C14" s="17"/>
      <c r="D14" s="15"/>
    </row>
    <row r="15" spans="1:4" s="9" customFormat="1" ht="20.100000000000001" customHeight="1" x14ac:dyDescent="0.2">
      <c r="A15" s="18" t="s">
        <v>66</v>
      </c>
      <c r="B15" s="19"/>
      <c r="C15" s="20">
        <v>0</v>
      </c>
    </row>
    <row r="16" spans="1:4" s="9" customFormat="1" ht="20.100000000000001" customHeight="1" x14ac:dyDescent="0.2">
      <c r="A16" s="16"/>
      <c r="B16" s="21"/>
      <c r="C16" s="22"/>
    </row>
    <row r="17" spans="1:3" s="9" customFormat="1" ht="20.100000000000001" customHeight="1" x14ac:dyDescent="0.2">
      <c r="A17" s="16"/>
      <c r="B17" s="21"/>
      <c r="C17" s="22"/>
    </row>
    <row r="18" spans="1:3" s="9" customFormat="1" ht="20.100000000000001" customHeight="1" x14ac:dyDescent="0.2">
      <c r="A18" s="16"/>
      <c r="B18" s="21"/>
      <c r="C18" s="22"/>
    </row>
    <row r="19" spans="1:3" s="9" customFormat="1" ht="20.100000000000001" customHeight="1" x14ac:dyDescent="0.2">
      <c r="A19" s="16"/>
      <c r="B19" s="21"/>
      <c r="C19" s="22"/>
    </row>
    <row r="20" spans="1:3" s="9" customFormat="1" ht="20.100000000000001" customHeight="1" x14ac:dyDescent="0.2">
      <c r="A20" s="16"/>
      <c r="B20" s="21"/>
      <c r="C20" s="22"/>
    </row>
    <row r="21" spans="1:3" s="9" customFormat="1" ht="20.100000000000001" customHeight="1" x14ac:dyDescent="0.2">
      <c r="A21" s="16"/>
      <c r="B21" s="21"/>
      <c r="C21" s="22"/>
    </row>
    <row r="22" spans="1:3" s="9" customFormat="1" ht="20.100000000000001" customHeight="1" x14ac:dyDescent="0.2">
      <c r="A22" s="16"/>
      <c r="B22" s="21"/>
      <c r="C22" s="22"/>
    </row>
    <row r="23" spans="1:3" s="9" customFormat="1" ht="20.100000000000001" customHeight="1" x14ac:dyDescent="0.2">
      <c r="A23" s="16"/>
      <c r="B23" s="21"/>
      <c r="C23" s="22"/>
    </row>
    <row r="24" spans="1:3" s="9" customFormat="1" ht="20.100000000000001" customHeight="1" x14ac:dyDescent="0.2">
      <c r="A24" s="16"/>
      <c r="B24" s="21"/>
      <c r="C24" s="22"/>
    </row>
    <row r="25" spans="1:3" s="9" customFormat="1" ht="20.100000000000001" customHeight="1" x14ac:dyDescent="0.2">
      <c r="A25" s="23"/>
      <c r="B25" s="24"/>
      <c r="C25" s="25"/>
    </row>
    <row r="26" spans="1:3" s="9" customFormat="1" ht="20.100000000000001" customHeight="1" x14ac:dyDescent="0.2">
      <c r="A26" s="26"/>
      <c r="B26" s="27" t="s">
        <v>16</v>
      </c>
      <c r="C26" s="28">
        <f>SUM(C13:C25)</f>
        <v>58403.49</v>
      </c>
    </row>
    <row r="27" spans="1:3" s="9" customFormat="1" ht="20.100000000000001" customHeight="1" x14ac:dyDescent="0.2">
      <c r="A27" s="26" t="s">
        <v>17</v>
      </c>
      <c r="B27" s="29">
        <v>0.11</v>
      </c>
      <c r="C27" s="30">
        <f>C26*B27</f>
        <v>6424.38</v>
      </c>
    </row>
    <row r="28" spans="1:3" s="9" customFormat="1" ht="20.100000000000001" customHeight="1" x14ac:dyDescent="0.2">
      <c r="A28" s="26" t="s">
        <v>18</v>
      </c>
      <c r="B28" s="29">
        <v>0.02</v>
      </c>
      <c r="C28" s="31">
        <f>C26*B28</f>
        <v>1168.07</v>
      </c>
    </row>
    <row r="29" spans="1:3" s="9" customFormat="1" ht="20.100000000000001" customHeight="1" x14ac:dyDescent="0.2">
      <c r="A29" s="26" t="s">
        <v>19</v>
      </c>
      <c r="B29" s="29">
        <v>9.4500000000000001E-2</v>
      </c>
      <c r="C29" s="31">
        <f>C26*B29</f>
        <v>5519.13</v>
      </c>
    </row>
    <row r="30" spans="1:3" s="9" customFormat="1" ht="20.100000000000001" customHeight="1" x14ac:dyDescent="0.2">
      <c r="B30" s="27" t="s">
        <v>20</v>
      </c>
      <c r="C30" s="28">
        <f>C26-SUM(C27:C29)</f>
        <v>45291.91</v>
      </c>
    </row>
    <row r="31" spans="1:3" s="9" customFormat="1" ht="20.100000000000001" customHeight="1" x14ac:dyDescent="0.2">
      <c r="B31" s="27"/>
      <c r="C31" s="33"/>
    </row>
    <row r="32" spans="1:3" s="9" customFormat="1" ht="20.100000000000001" customHeight="1" x14ac:dyDescent="0.2">
      <c r="B32" s="27"/>
      <c r="C32" s="33"/>
    </row>
    <row r="33" spans="2:3" s="9" customFormat="1" ht="20.100000000000001" customHeight="1" x14ac:dyDescent="0.2">
      <c r="B33" s="175" t="s">
        <v>21</v>
      </c>
      <c r="C33" s="175"/>
    </row>
    <row r="34" spans="2:3" x14ac:dyDescent="0.2">
      <c r="B34" s="176" t="s">
        <v>22</v>
      </c>
      <c r="C34" s="176"/>
    </row>
    <row r="35" spans="2:3" x14ac:dyDescent="0.2">
      <c r="B35" s="176"/>
      <c r="C35" s="176"/>
    </row>
    <row r="36" spans="2:3" ht="18.75" x14ac:dyDescent="0.25">
      <c r="B36" s="34" t="s">
        <v>23</v>
      </c>
      <c r="C36" s="35"/>
    </row>
    <row r="37" spans="2:3" ht="18.75" customHeight="1" x14ac:dyDescent="0.25">
      <c r="B37" s="36"/>
      <c r="C37" s="37"/>
    </row>
    <row r="38" spans="2:3" ht="12.75" customHeight="1" x14ac:dyDescent="0.2">
      <c r="B38" s="38"/>
      <c r="C38" s="39"/>
    </row>
    <row r="39" spans="2:3" ht="12.75" customHeight="1" x14ac:dyDescent="0.2">
      <c r="B39" s="40"/>
      <c r="C39" s="39" t="s">
        <v>24</v>
      </c>
    </row>
    <row r="40" spans="2:3" x14ac:dyDescent="0.2">
      <c r="B40" s="41"/>
      <c r="C40" s="39" t="s">
        <v>25</v>
      </c>
    </row>
    <row r="41" spans="2:3" x14ac:dyDescent="0.2">
      <c r="B41" s="40"/>
      <c r="C41" s="39" t="s">
        <v>26</v>
      </c>
    </row>
    <row r="42" spans="2:3" x14ac:dyDescent="0.2">
      <c r="B42" s="40"/>
      <c r="C42" s="39" t="s">
        <v>27</v>
      </c>
    </row>
    <row r="43" spans="2:3" x14ac:dyDescent="0.2">
      <c r="B43" s="40"/>
      <c r="C43" s="39" t="s">
        <v>28</v>
      </c>
    </row>
    <row r="44" spans="2:3" x14ac:dyDescent="0.2">
      <c r="B44" s="40"/>
      <c r="C44" s="39" t="s">
        <v>29</v>
      </c>
    </row>
    <row r="45" spans="2:3" x14ac:dyDescent="0.2">
      <c r="B45" s="42"/>
      <c r="C45" s="43" t="s">
        <v>30</v>
      </c>
    </row>
  </sheetData>
  <mergeCells count="2">
    <mergeCell ref="B33:C33"/>
    <mergeCell ref="B34:C35"/>
  </mergeCells>
  <pageMargins left="0.59027777777777779" right="0.59027777777777779" top="0.51180555555555562" bottom="0.51180555555555562" header="0.51180555555555562" footer="0.51180555555555562"/>
  <pageSetup paperSize="9" scale="95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22" workbookViewId="0">
      <selection activeCell="F52" sqref="F52"/>
    </sheetView>
  </sheetViews>
  <sheetFormatPr defaultRowHeight="12.75" x14ac:dyDescent="0.2"/>
  <cols>
    <col min="3" max="3" width="56.140625" customWidth="1"/>
    <col min="4" max="4" width="16.5703125" customWidth="1"/>
    <col min="5" max="6" width="20.7109375" style="60" customWidth="1"/>
    <col min="7" max="7" width="12.140625" customWidth="1"/>
  </cols>
  <sheetData>
    <row r="1" spans="1:6" ht="15.75" x14ac:dyDescent="0.25">
      <c r="A1" s="45" t="s">
        <v>67</v>
      </c>
      <c r="B1" s="45"/>
      <c r="C1" s="45"/>
      <c r="D1" s="61"/>
      <c r="E1" s="181" t="s">
        <v>68</v>
      </c>
      <c r="F1" s="181"/>
    </row>
    <row r="2" spans="1:6" ht="15.75" x14ac:dyDescent="0.25">
      <c r="A2" s="45"/>
      <c r="B2" s="45"/>
      <c r="C2" s="45"/>
      <c r="D2" s="61"/>
      <c r="E2" s="181"/>
      <c r="F2" s="181"/>
    </row>
    <row r="3" spans="1:6" ht="15.75" x14ac:dyDescent="0.25">
      <c r="A3" s="45" t="s">
        <v>69</v>
      </c>
      <c r="B3" s="45"/>
      <c r="C3" s="45"/>
      <c r="D3" s="61"/>
      <c r="E3" s="181"/>
      <c r="F3" s="181"/>
    </row>
    <row r="4" spans="1:6" ht="15.75" x14ac:dyDescent="0.25">
      <c r="A4" s="45" t="s">
        <v>70</v>
      </c>
      <c r="B4" s="45"/>
      <c r="C4" s="45"/>
      <c r="D4" s="61"/>
      <c r="E4" s="181"/>
      <c r="F4" s="181"/>
    </row>
    <row r="5" spans="1:6" ht="15.75" x14ac:dyDescent="0.25">
      <c r="A5" s="45" t="s">
        <v>71</v>
      </c>
      <c r="B5" s="45"/>
      <c r="C5" s="62"/>
      <c r="D5" s="63"/>
      <c r="E5" s="181"/>
      <c r="F5" s="181"/>
    </row>
    <row r="6" spans="1:6" ht="15.75" x14ac:dyDescent="0.25">
      <c r="A6" s="45"/>
      <c r="B6" s="45"/>
      <c r="C6" s="64"/>
      <c r="E6" s="181"/>
      <c r="F6" s="181"/>
    </row>
    <row r="7" spans="1:6" ht="15.75" x14ac:dyDescent="0.25">
      <c r="A7" s="45" t="s">
        <v>72</v>
      </c>
      <c r="B7" s="45"/>
      <c r="C7" s="45"/>
      <c r="E7" s="182" t="s">
        <v>73</v>
      </c>
      <c r="F7" s="182"/>
    </row>
    <row r="8" spans="1:6" ht="15" customHeight="1" x14ac:dyDescent="0.2"/>
    <row r="9" spans="1:6" ht="15" customHeight="1" x14ac:dyDescent="0.2">
      <c r="A9" s="44" t="s">
        <v>74</v>
      </c>
    </row>
    <row r="10" spans="1:6" ht="15" customHeight="1" x14ac:dyDescent="0.2">
      <c r="A10" s="44" t="s">
        <v>5</v>
      </c>
    </row>
    <row r="11" spans="1:6" ht="15" customHeight="1" x14ac:dyDescent="0.2"/>
    <row r="12" spans="1:6" ht="15" customHeight="1" x14ac:dyDescent="0.2">
      <c r="A12" s="183" t="s">
        <v>75</v>
      </c>
      <c r="B12" s="183"/>
      <c r="C12" s="183"/>
      <c r="D12" s="183"/>
      <c r="E12" s="183"/>
      <c r="F12" s="183"/>
    </row>
    <row r="13" spans="1:6" ht="15" customHeight="1" x14ac:dyDescent="0.2">
      <c r="A13" s="65" t="s">
        <v>76</v>
      </c>
      <c r="B13" s="44"/>
      <c r="C13" s="44"/>
      <c r="D13" s="44"/>
      <c r="E13" s="66"/>
      <c r="F13" s="66"/>
    </row>
    <row r="14" spans="1:6" ht="15" customHeight="1" x14ac:dyDescent="0.2">
      <c r="A14" s="65" t="s">
        <v>77</v>
      </c>
      <c r="B14" s="44"/>
      <c r="C14" s="44"/>
      <c r="D14" s="44"/>
      <c r="E14" s="66"/>
      <c r="F14" s="66"/>
    </row>
    <row r="15" spans="1:6" ht="15" customHeight="1" x14ac:dyDescent="0.2">
      <c r="A15" s="65"/>
      <c r="B15" s="44"/>
      <c r="C15" s="44"/>
      <c r="D15" s="44"/>
      <c r="E15" s="66"/>
      <c r="F15" s="66"/>
    </row>
    <row r="16" spans="1:6" ht="15" customHeight="1" x14ac:dyDescent="0.25">
      <c r="A16" s="180" t="s">
        <v>37</v>
      </c>
      <c r="B16" s="180"/>
      <c r="C16" s="180"/>
      <c r="D16" s="180"/>
      <c r="E16" s="180"/>
      <c r="F16" s="180"/>
    </row>
    <row r="17" spans="1:7" ht="15" customHeight="1" x14ac:dyDescent="0.25">
      <c r="A17" s="58"/>
      <c r="B17" s="58"/>
      <c r="C17" s="58"/>
      <c r="D17" s="58"/>
      <c r="E17" s="58"/>
      <c r="F17" s="58"/>
    </row>
    <row r="18" spans="1:7" ht="15" customHeight="1" x14ac:dyDescent="0.2">
      <c r="A18" s="184" t="s">
        <v>78</v>
      </c>
      <c r="B18" s="184"/>
      <c r="C18" s="184"/>
      <c r="D18" s="184"/>
      <c r="E18" s="184"/>
      <c r="F18" s="184"/>
    </row>
    <row r="19" spans="1:7" ht="15" customHeight="1" x14ac:dyDescent="0.2">
      <c r="A19" s="184"/>
      <c r="B19" s="184"/>
      <c r="C19" s="184"/>
      <c r="D19" s="184"/>
      <c r="E19" s="184"/>
      <c r="F19" s="184"/>
    </row>
    <row r="20" spans="1:7" ht="15" customHeight="1" x14ac:dyDescent="0.2">
      <c r="A20" s="184"/>
      <c r="B20" s="184"/>
      <c r="C20" s="184"/>
      <c r="D20" s="184"/>
      <c r="E20" s="184"/>
      <c r="F20" s="184"/>
      <c r="G20" s="67"/>
    </row>
    <row r="21" spans="1:7" ht="15" customHeight="1" x14ac:dyDescent="0.2">
      <c r="A21" s="184"/>
      <c r="B21" s="184"/>
      <c r="C21" s="184"/>
      <c r="D21" s="184"/>
      <c r="E21" s="184"/>
      <c r="F21" s="184"/>
      <c r="G21" s="67"/>
    </row>
    <row r="22" spans="1:7" ht="15" customHeight="1" x14ac:dyDescent="0.2">
      <c r="A22" s="184"/>
      <c r="B22" s="184"/>
      <c r="C22" s="184"/>
      <c r="D22" s="184"/>
      <c r="E22" s="184"/>
      <c r="F22" s="184"/>
    </row>
    <row r="23" spans="1:7" ht="15" customHeight="1" x14ac:dyDescent="0.2"/>
    <row r="24" spans="1:7" ht="15" customHeight="1" x14ac:dyDescent="0.2">
      <c r="B24" s="185" t="s">
        <v>79</v>
      </c>
      <c r="C24" s="185"/>
      <c r="D24" s="185"/>
      <c r="E24" s="185"/>
      <c r="F24" s="185"/>
    </row>
    <row r="25" spans="1:7" ht="31.5" customHeight="1" x14ac:dyDescent="0.2">
      <c r="B25" s="69" t="s">
        <v>80</v>
      </c>
      <c r="C25" s="69" t="s">
        <v>81</v>
      </c>
      <c r="D25" s="69" t="s">
        <v>82</v>
      </c>
      <c r="E25" s="70" t="s">
        <v>83</v>
      </c>
      <c r="F25" s="70" t="s">
        <v>84</v>
      </c>
    </row>
    <row r="26" spans="1:7" ht="15" customHeight="1" x14ac:dyDescent="0.2">
      <c r="A26" s="186" t="s">
        <v>85</v>
      </c>
      <c r="B26" s="68">
        <v>1</v>
      </c>
      <c r="C26" s="71" t="s">
        <v>86</v>
      </c>
      <c r="D26" s="72">
        <v>2</v>
      </c>
      <c r="E26" s="73" t="e">
        <f>#REF!</f>
        <v>#REF!</v>
      </c>
      <c r="F26" s="73" t="e">
        <f>#REF!</f>
        <v>#REF!</v>
      </c>
    </row>
    <row r="27" spans="1:7" ht="15" customHeight="1" x14ac:dyDescent="0.2">
      <c r="A27" s="186"/>
      <c r="B27" s="68">
        <v>2</v>
      </c>
      <c r="C27" s="71" t="s">
        <v>87</v>
      </c>
      <c r="D27" s="72">
        <v>8</v>
      </c>
      <c r="E27" s="73" t="e">
        <f>#REF!</f>
        <v>#REF!</v>
      </c>
      <c r="F27" s="73" t="e">
        <f>#REF!</f>
        <v>#REF!</v>
      </c>
    </row>
    <row r="28" spans="1:7" ht="15" customHeight="1" x14ac:dyDescent="0.2">
      <c r="A28" s="186"/>
      <c r="B28" s="68">
        <v>3</v>
      </c>
      <c r="C28" s="71" t="s">
        <v>88</v>
      </c>
      <c r="D28" s="72">
        <v>4</v>
      </c>
      <c r="E28" s="73" t="e">
        <f>#REF!</f>
        <v>#REF!</v>
      </c>
      <c r="F28" s="73" t="e">
        <f>#REF!</f>
        <v>#REF!</v>
      </c>
    </row>
    <row r="29" spans="1:7" ht="15" customHeight="1" x14ac:dyDescent="0.2">
      <c r="A29" s="186"/>
      <c r="B29" s="68">
        <v>4</v>
      </c>
      <c r="C29" s="71" t="s">
        <v>89</v>
      </c>
      <c r="D29" s="72">
        <v>10</v>
      </c>
      <c r="E29" s="73" t="e">
        <f>#REF!</f>
        <v>#REF!</v>
      </c>
      <c r="F29" s="73" t="e">
        <f>#REF!</f>
        <v>#REF!</v>
      </c>
    </row>
    <row r="30" spans="1:7" ht="15" customHeight="1" x14ac:dyDescent="0.2">
      <c r="A30" s="186"/>
      <c r="B30" s="68">
        <v>5</v>
      </c>
      <c r="C30" s="71" t="s">
        <v>90</v>
      </c>
      <c r="D30" s="72">
        <v>2</v>
      </c>
      <c r="E30" s="73" t="e">
        <f>#REF!</f>
        <v>#REF!</v>
      </c>
      <c r="F30" s="73" t="e">
        <f>#REF!</f>
        <v>#REF!</v>
      </c>
    </row>
    <row r="31" spans="1:7" ht="15" customHeight="1" x14ac:dyDescent="0.2">
      <c r="A31" s="186"/>
      <c r="B31" s="68">
        <v>6</v>
      </c>
      <c r="C31" s="71" t="s">
        <v>91</v>
      </c>
      <c r="D31" s="72">
        <v>13</v>
      </c>
      <c r="E31" s="73" t="e">
        <f>#REF!</f>
        <v>#REF!</v>
      </c>
      <c r="F31" s="73" t="e">
        <f>#REF!</f>
        <v>#REF!</v>
      </c>
    </row>
    <row r="32" spans="1:7" ht="15" customHeight="1" x14ac:dyDescent="0.2">
      <c r="A32" s="186"/>
      <c r="B32" s="68">
        <v>7</v>
      </c>
      <c r="C32" s="71" t="s">
        <v>92</v>
      </c>
      <c r="D32" s="72">
        <v>3</v>
      </c>
      <c r="E32" s="73" t="e">
        <f>#REF!</f>
        <v>#REF!</v>
      </c>
      <c r="F32" s="73" t="e">
        <f>#REF!</f>
        <v>#REF!</v>
      </c>
    </row>
    <row r="33" spans="1:7" ht="15" customHeight="1" x14ac:dyDescent="0.2">
      <c r="A33" s="186"/>
      <c r="B33" s="68">
        <v>8</v>
      </c>
      <c r="C33" s="71" t="s">
        <v>93</v>
      </c>
      <c r="D33" s="72">
        <v>10</v>
      </c>
      <c r="E33" s="73" t="e">
        <f>#REF!</f>
        <v>#REF!</v>
      </c>
      <c r="F33" s="73" t="e">
        <f>#REF!</f>
        <v>#REF!</v>
      </c>
    </row>
    <row r="34" spans="1:7" ht="15" customHeight="1" x14ac:dyDescent="0.2">
      <c r="A34" s="186"/>
      <c r="B34" s="68">
        <v>9</v>
      </c>
      <c r="C34" s="71" t="s">
        <v>94</v>
      </c>
      <c r="D34" s="72">
        <v>2</v>
      </c>
      <c r="E34" s="73" t="e">
        <f>#REF!</f>
        <v>#REF!</v>
      </c>
      <c r="F34" s="73" t="e">
        <f>#REF!</f>
        <v>#REF!</v>
      </c>
    </row>
    <row r="35" spans="1:7" ht="15" customHeight="1" x14ac:dyDescent="0.2">
      <c r="A35" s="186"/>
      <c r="B35" s="68">
        <v>10</v>
      </c>
      <c r="C35" s="71" t="s">
        <v>95</v>
      </c>
      <c r="D35" s="72">
        <v>6</v>
      </c>
      <c r="E35" s="73" t="e">
        <f>#REF!</f>
        <v>#REF!</v>
      </c>
      <c r="F35" s="73" t="e">
        <f>#REF!</f>
        <v>#REF!</v>
      </c>
    </row>
    <row r="36" spans="1:7" ht="15" customHeight="1" x14ac:dyDescent="0.2">
      <c r="A36" s="186"/>
      <c r="B36" s="68">
        <v>11</v>
      </c>
      <c r="C36" s="71" t="s">
        <v>96</v>
      </c>
      <c r="D36" s="72">
        <v>34</v>
      </c>
      <c r="E36" s="73" t="e">
        <f>#REF!</f>
        <v>#REF!</v>
      </c>
      <c r="F36" s="73" t="e">
        <f>#REF!</f>
        <v>#REF!</v>
      </c>
    </row>
    <row r="37" spans="1:7" ht="15" customHeight="1" x14ac:dyDescent="0.2">
      <c r="A37" s="186"/>
      <c r="B37" s="68">
        <v>12</v>
      </c>
      <c r="C37" s="71" t="s">
        <v>97</v>
      </c>
      <c r="D37" s="72">
        <v>2</v>
      </c>
      <c r="E37" s="73" t="e">
        <f>#REF!</f>
        <v>#REF!</v>
      </c>
      <c r="F37" s="73" t="e">
        <f>#REF!</f>
        <v>#REF!</v>
      </c>
    </row>
    <row r="38" spans="1:7" ht="15" customHeight="1" x14ac:dyDescent="0.2">
      <c r="A38" s="186"/>
      <c r="B38" s="68">
        <v>13</v>
      </c>
      <c r="C38" s="71" t="s">
        <v>98</v>
      </c>
      <c r="D38" s="72">
        <v>2</v>
      </c>
      <c r="E38" s="73" t="e">
        <f>#REF!</f>
        <v>#REF!</v>
      </c>
      <c r="F38" s="73" t="e">
        <f>#REF!</f>
        <v>#REF!</v>
      </c>
    </row>
    <row r="39" spans="1:7" ht="15" customHeight="1" x14ac:dyDescent="0.2">
      <c r="B39" s="187" t="s">
        <v>20</v>
      </c>
      <c r="C39" s="187"/>
      <c r="D39" s="187"/>
      <c r="E39" s="187"/>
      <c r="F39" s="74" t="e">
        <f>SUM(F26:F38)</f>
        <v>#REF!</v>
      </c>
    </row>
    <row r="40" spans="1:7" ht="15" customHeight="1" x14ac:dyDescent="0.2">
      <c r="A40" s="186" t="s">
        <v>99</v>
      </c>
      <c r="B40" s="68">
        <v>1</v>
      </c>
      <c r="C40" s="71" t="s">
        <v>100</v>
      </c>
      <c r="D40" s="75">
        <v>1</v>
      </c>
      <c r="E40" s="73" t="e">
        <f>#REF!</f>
        <v>#REF!</v>
      </c>
      <c r="F40" s="73" t="e">
        <f>#REF!</f>
        <v>#REF!</v>
      </c>
    </row>
    <row r="41" spans="1:7" ht="15" customHeight="1" x14ac:dyDescent="0.2">
      <c r="A41" s="186"/>
      <c r="B41" s="68">
        <v>2</v>
      </c>
      <c r="C41" s="71" t="s">
        <v>86</v>
      </c>
      <c r="D41" s="75">
        <v>1</v>
      </c>
      <c r="E41" s="73" t="e">
        <f>#REF!</f>
        <v>#REF!</v>
      </c>
      <c r="F41" s="73" t="e">
        <f>#REF!</f>
        <v>#REF!</v>
      </c>
    </row>
    <row r="42" spans="1:7" ht="15" customHeight="1" x14ac:dyDescent="0.2">
      <c r="A42" s="186"/>
      <c r="B42" s="68">
        <v>3</v>
      </c>
      <c r="C42" s="71" t="str">
        <f>C27</f>
        <v>Faxineira-Copeira 40 h</v>
      </c>
      <c r="D42" s="75">
        <v>1</v>
      </c>
      <c r="E42" s="73" t="e">
        <f>#REF!</f>
        <v>#REF!</v>
      </c>
      <c r="F42" s="73" t="e">
        <f>#REF!</f>
        <v>#REF!</v>
      </c>
    </row>
    <row r="43" spans="1:7" ht="15" customHeight="1" x14ac:dyDescent="0.2">
      <c r="A43" s="186"/>
      <c r="B43" s="68">
        <v>4</v>
      </c>
      <c r="C43" s="71" t="s">
        <v>101</v>
      </c>
      <c r="D43" s="75">
        <v>1</v>
      </c>
      <c r="E43" s="73" t="e">
        <f>#REF!</f>
        <v>#REF!</v>
      </c>
      <c r="F43" s="73" t="e">
        <f>#REF!</f>
        <v>#REF!</v>
      </c>
      <c r="G43" s="76"/>
    </row>
    <row r="44" spans="1:7" ht="15" customHeight="1" x14ac:dyDescent="0.2">
      <c r="A44" s="186"/>
      <c r="B44" s="68">
        <v>5</v>
      </c>
      <c r="C44" s="71" t="s">
        <v>88</v>
      </c>
      <c r="D44" s="75">
        <v>1</v>
      </c>
      <c r="E44" s="73" t="e">
        <f>#REF!</f>
        <v>#REF!</v>
      </c>
      <c r="F44" s="73" t="e">
        <f>#REF!</f>
        <v>#REF!</v>
      </c>
      <c r="G44" s="76"/>
    </row>
    <row r="45" spans="1:7" ht="15" customHeight="1" x14ac:dyDescent="0.2">
      <c r="A45" s="186"/>
      <c r="B45" s="68">
        <v>6</v>
      </c>
      <c r="C45" s="71" t="str">
        <f>C29</f>
        <v xml:space="preserve">Porteiro Diurno 12x36 </v>
      </c>
      <c r="D45" s="75">
        <v>4</v>
      </c>
      <c r="E45" s="73" t="e">
        <f>#REF!</f>
        <v>#REF!</v>
      </c>
      <c r="F45" s="73" t="e">
        <f>#REF!</f>
        <v>#REF!</v>
      </c>
    </row>
    <row r="46" spans="1:7" ht="15" customHeight="1" x14ac:dyDescent="0.2">
      <c r="A46" s="186"/>
      <c r="B46" s="68">
        <v>7</v>
      </c>
      <c r="C46" s="71" t="str">
        <f t="shared" ref="C46:C47" si="0">C32</f>
        <v>Porteiro Diurno 40h Semanais</v>
      </c>
      <c r="D46" s="75">
        <v>2</v>
      </c>
      <c r="E46" s="73">
        <f>'1.Técn. Eletr. 44h - Contagem'!C67</f>
        <v>6182.52</v>
      </c>
      <c r="F46" s="73" t="e">
        <f>'1.Técn. Eletr. 44h - Contagem'!#REF!</f>
        <v>#REF!</v>
      </c>
    </row>
    <row r="47" spans="1:7" ht="15" customHeight="1" x14ac:dyDescent="0.2">
      <c r="A47" s="186"/>
      <c r="B47" s="68">
        <v>8</v>
      </c>
      <c r="C47" s="71" t="str">
        <f t="shared" si="0"/>
        <v>Porteiro Noturno 12x36</v>
      </c>
      <c r="D47" s="75">
        <v>4</v>
      </c>
      <c r="E47" s="73" t="e">
        <f>#REF!</f>
        <v>#REF!</v>
      </c>
      <c r="F47" s="73" t="e">
        <f>#REF!</f>
        <v>#REF!</v>
      </c>
    </row>
    <row r="48" spans="1:7" ht="15" customHeight="1" x14ac:dyDescent="0.2">
      <c r="A48" s="186"/>
      <c r="B48" s="68">
        <v>9</v>
      </c>
      <c r="C48" s="71" t="str">
        <f>C35</f>
        <v>Servente 30 h</v>
      </c>
      <c r="D48" s="75">
        <v>1</v>
      </c>
      <c r="E48" s="73" t="e">
        <f>#REF!</f>
        <v>#REF!</v>
      </c>
      <c r="F48" s="73" t="e">
        <f>#REF!</f>
        <v>#REF!</v>
      </c>
    </row>
    <row r="49" spans="1:6" ht="15" customHeight="1" x14ac:dyDescent="0.2">
      <c r="A49" s="186"/>
      <c r="B49" s="68">
        <v>10</v>
      </c>
      <c r="C49" s="71" t="s">
        <v>102</v>
      </c>
      <c r="D49" s="75">
        <f>D48</f>
        <v>1</v>
      </c>
      <c r="E49" s="73" t="e">
        <f>#REF!</f>
        <v>#REF!</v>
      </c>
      <c r="F49" s="73" t="e">
        <f>#REF!</f>
        <v>#REF!</v>
      </c>
    </row>
    <row r="50" spans="1:6" ht="15" customHeight="1" x14ac:dyDescent="0.2">
      <c r="A50" s="186"/>
      <c r="B50" s="68">
        <v>11</v>
      </c>
      <c r="C50" s="71" t="str">
        <f>C36</f>
        <v>Servente 44 h</v>
      </c>
      <c r="D50" s="77">
        <v>30</v>
      </c>
      <c r="E50" s="73" t="e">
        <f>#REF!</f>
        <v>#REF!</v>
      </c>
      <c r="F50" s="73" t="e">
        <f>#REF!</f>
        <v>#REF!</v>
      </c>
    </row>
    <row r="51" spans="1:6" ht="15" customHeight="1" x14ac:dyDescent="0.2">
      <c r="B51" s="188" t="s">
        <v>20</v>
      </c>
      <c r="C51" s="188"/>
      <c r="D51" s="188"/>
      <c r="E51" s="188"/>
      <c r="F51" s="78" t="e">
        <f>SUM(F40:F50)</f>
        <v>#REF!</v>
      </c>
    </row>
    <row r="52" spans="1:6" ht="15" customHeight="1" x14ac:dyDescent="0.2">
      <c r="B52" s="189" t="s">
        <v>103</v>
      </c>
      <c r="C52" s="189"/>
      <c r="D52" s="189"/>
      <c r="E52" s="189"/>
      <c r="F52" s="74" t="e">
        <f>F39+F51</f>
        <v>#REF!</v>
      </c>
    </row>
    <row r="53" spans="1:6" ht="15" customHeight="1" x14ac:dyDescent="0.2">
      <c r="B53" s="190" t="s">
        <v>104</v>
      </c>
      <c r="C53" s="190"/>
      <c r="D53" s="190"/>
      <c r="E53" s="190"/>
      <c r="F53" s="79" t="e">
        <f>F52*12</f>
        <v>#REF!</v>
      </c>
    </row>
    <row r="54" spans="1:6" ht="15" customHeight="1" x14ac:dyDescent="0.2">
      <c r="B54" s="80"/>
      <c r="C54" s="80"/>
      <c r="D54" s="80"/>
      <c r="E54" s="80"/>
      <c r="F54" s="81"/>
    </row>
    <row r="55" spans="1:6" ht="15" customHeight="1" x14ac:dyDescent="0.2"/>
    <row r="56" spans="1:6" ht="15" customHeight="1" x14ac:dyDescent="0.2"/>
    <row r="57" spans="1:6" ht="15" customHeight="1" x14ac:dyDescent="0.2"/>
    <row r="58" spans="1:6" ht="15" customHeight="1" x14ac:dyDescent="0.2">
      <c r="A58" s="191"/>
      <c r="B58" s="191"/>
      <c r="C58" s="191"/>
    </row>
    <row r="59" spans="1:6" ht="15" customHeight="1" x14ac:dyDescent="0.2">
      <c r="A59" s="192" t="s">
        <v>63</v>
      </c>
      <c r="B59" s="192"/>
      <c r="C59" s="192"/>
    </row>
    <row r="60" spans="1:6" ht="12.75" customHeight="1" x14ac:dyDescent="0.2"/>
  </sheetData>
  <mergeCells count="14">
    <mergeCell ref="B52:E52"/>
    <mergeCell ref="B53:E53"/>
    <mergeCell ref="A58:C58"/>
    <mergeCell ref="A59:C59"/>
    <mergeCell ref="B24:F24"/>
    <mergeCell ref="A26:A38"/>
    <mergeCell ref="B39:E39"/>
    <mergeCell ref="A40:A50"/>
    <mergeCell ref="B51:E51"/>
    <mergeCell ref="E1:F6"/>
    <mergeCell ref="E7:F7"/>
    <mergeCell ref="A12:F12"/>
    <mergeCell ref="A16:F16"/>
    <mergeCell ref="A18:F22"/>
  </mergeCells>
  <printOptions horizontalCentered="1"/>
  <pageMargins left="0.78750000000000009" right="0.39375000000000004" top="0.39375000000000004" bottom="0.39375000000000004" header="0.51180555555555562" footer="0.51180555555555562"/>
  <pageSetup paperSize="9" scale="70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16" workbookViewId="0">
      <selection activeCell="E26" sqref="E26"/>
    </sheetView>
  </sheetViews>
  <sheetFormatPr defaultColWidth="9.140625" defaultRowHeight="15" x14ac:dyDescent="0.2"/>
  <cols>
    <col min="1" max="1" width="7.85546875" style="44" customWidth="1"/>
    <col min="2" max="2" width="24" style="44" customWidth="1"/>
    <col min="3" max="6" width="15.7109375" style="44" customWidth="1"/>
    <col min="7" max="7" width="17.5703125" style="44" customWidth="1"/>
    <col min="8" max="16384" width="9.140625" style="44"/>
  </cols>
  <sheetData>
    <row r="1" spans="1:7" ht="15.75" x14ac:dyDescent="0.25">
      <c r="A1" s="45" t="s">
        <v>31</v>
      </c>
      <c r="B1" s="45"/>
    </row>
    <row r="2" spans="1:7" ht="15.75" x14ac:dyDescent="0.25">
      <c r="A2" s="45"/>
      <c r="B2" s="45"/>
    </row>
    <row r="3" spans="1:7" ht="15.75" x14ac:dyDescent="0.25">
      <c r="A3" s="45"/>
      <c r="B3" s="45"/>
    </row>
    <row r="4" spans="1:7" ht="15.75" x14ac:dyDescent="0.25">
      <c r="A4" s="45" t="s">
        <v>6</v>
      </c>
      <c r="B4" s="45"/>
    </row>
    <row r="5" spans="1:7" ht="15.75" x14ac:dyDescent="0.25">
      <c r="A5" s="45" t="s">
        <v>32</v>
      </c>
      <c r="B5" s="45"/>
    </row>
    <row r="6" spans="1:7" ht="15.75" x14ac:dyDescent="0.25">
      <c r="A6" s="45"/>
      <c r="B6" s="45"/>
    </row>
    <row r="7" spans="1:7" ht="15.75" x14ac:dyDescent="0.25">
      <c r="A7" s="45" t="s">
        <v>9</v>
      </c>
    </row>
    <row r="8" spans="1:7" ht="15.75" x14ac:dyDescent="0.25">
      <c r="A8" s="45"/>
    </row>
    <row r="9" spans="1:7" ht="15.75" x14ac:dyDescent="0.25">
      <c r="A9" s="45" t="s">
        <v>33</v>
      </c>
      <c r="B9" s="45"/>
    </row>
    <row r="10" spans="1:7" ht="15.75" x14ac:dyDescent="0.25">
      <c r="A10" s="45"/>
      <c r="B10" s="45"/>
    </row>
    <row r="11" spans="1:7" ht="15.75" x14ac:dyDescent="0.25">
      <c r="A11" s="177" t="s">
        <v>34</v>
      </c>
      <c r="B11" s="177"/>
      <c r="C11" s="177"/>
      <c r="D11" s="177"/>
      <c r="E11" s="177"/>
      <c r="F11" s="177"/>
      <c r="G11" s="177"/>
    </row>
    <row r="12" spans="1:7" ht="15.75" x14ac:dyDescent="0.25">
      <c r="A12" s="46"/>
      <c r="B12" s="46"/>
      <c r="C12" s="46"/>
      <c r="D12" s="46"/>
    </row>
    <row r="13" spans="1:7" ht="15.75" x14ac:dyDescent="0.25">
      <c r="A13" s="177" t="s">
        <v>35</v>
      </c>
      <c r="B13" s="177"/>
      <c r="C13" s="177"/>
      <c r="D13" s="177"/>
      <c r="E13" s="177"/>
      <c r="F13" s="177"/>
      <c r="G13" s="177"/>
    </row>
    <row r="14" spans="1:7" ht="15.75" x14ac:dyDescent="0.25">
      <c r="A14" s="46"/>
      <c r="B14" s="46"/>
      <c r="C14" s="46"/>
      <c r="D14" s="46"/>
    </row>
    <row r="15" spans="1:7" ht="15.75" x14ac:dyDescent="0.25">
      <c r="A15" s="177" t="s">
        <v>36</v>
      </c>
      <c r="B15" s="177"/>
      <c r="C15" s="177"/>
      <c r="D15" s="177"/>
      <c r="E15" s="177"/>
      <c r="F15" s="177"/>
      <c r="G15" s="177"/>
    </row>
    <row r="16" spans="1:7" ht="15.75" x14ac:dyDescent="0.25">
      <c r="A16" s="45"/>
      <c r="B16" s="45"/>
    </row>
    <row r="17" spans="1:7" ht="15.75" x14ac:dyDescent="0.25">
      <c r="A17" s="177" t="s">
        <v>37</v>
      </c>
      <c r="B17" s="177"/>
      <c r="C17" s="177"/>
      <c r="D17" s="177"/>
      <c r="E17" s="177"/>
      <c r="F17" s="177"/>
      <c r="G17" s="177"/>
    </row>
    <row r="18" spans="1:7" ht="15.75" x14ac:dyDescent="0.25">
      <c r="A18" s="46"/>
      <c r="B18" s="46"/>
      <c r="C18" s="46"/>
      <c r="D18" s="46"/>
      <c r="E18" s="46"/>
      <c r="F18" s="46"/>
      <c r="G18" s="46"/>
    </row>
    <row r="19" spans="1:7" ht="15.2" customHeight="1" x14ac:dyDescent="0.2">
      <c r="A19" s="178" t="s">
        <v>105</v>
      </c>
      <c r="B19" s="178"/>
      <c r="C19" s="178"/>
      <c r="D19" s="178"/>
      <c r="E19" s="178"/>
      <c r="F19" s="178"/>
      <c r="G19" s="178"/>
    </row>
    <row r="20" spans="1:7" x14ac:dyDescent="0.2">
      <c r="A20" s="178"/>
      <c r="B20" s="178"/>
      <c r="C20" s="178"/>
      <c r="D20" s="178"/>
      <c r="E20" s="178"/>
      <c r="F20" s="178"/>
      <c r="G20" s="178"/>
    </row>
    <row r="21" spans="1:7" ht="15.75" x14ac:dyDescent="0.25">
      <c r="A21" s="47"/>
      <c r="B21" s="47"/>
      <c r="C21" s="47"/>
      <c r="D21" s="47"/>
      <c r="E21" s="47"/>
      <c r="F21" s="47"/>
      <c r="G21" s="47"/>
    </row>
    <row r="22" spans="1:7" ht="15.75" x14ac:dyDescent="0.25">
      <c r="A22" s="47"/>
      <c r="B22" s="10" t="s">
        <v>40</v>
      </c>
      <c r="C22" s="10" t="s">
        <v>41</v>
      </c>
      <c r="D22" s="48" t="s">
        <v>42</v>
      </c>
      <c r="E22" s="49" t="s">
        <v>43</v>
      </c>
      <c r="F22" s="10" t="s">
        <v>44</v>
      </c>
      <c r="G22" s="10" t="s">
        <v>45</v>
      </c>
    </row>
    <row r="23" spans="1:7" x14ac:dyDescent="0.2">
      <c r="A23" s="179" t="s">
        <v>106</v>
      </c>
      <c r="B23" s="40" t="s">
        <v>107</v>
      </c>
      <c r="C23" s="50">
        <v>1</v>
      </c>
      <c r="D23" s="82">
        <v>1204.8499999999999</v>
      </c>
      <c r="E23" s="51">
        <f t="shared" ref="E23:E33" si="0">D23*C23</f>
        <v>1204.8499999999999</v>
      </c>
      <c r="F23" s="50"/>
      <c r="G23" s="51">
        <f t="shared" ref="G23:G33" si="1">F23/28*27</f>
        <v>0</v>
      </c>
    </row>
    <row r="24" spans="1:7" ht="15" customHeight="1" x14ac:dyDescent="0.2">
      <c r="A24" s="179"/>
      <c r="B24" s="40" t="s">
        <v>46</v>
      </c>
      <c r="C24" s="50">
        <v>1</v>
      </c>
      <c r="D24" s="82">
        <v>1582.9</v>
      </c>
      <c r="E24" s="51">
        <f t="shared" si="0"/>
        <v>1582.9</v>
      </c>
      <c r="F24" s="50"/>
      <c r="G24" s="51">
        <f t="shared" si="1"/>
        <v>0</v>
      </c>
    </row>
    <row r="25" spans="1:7" x14ac:dyDescent="0.2">
      <c r="A25" s="179"/>
      <c r="B25" s="40" t="s">
        <v>47</v>
      </c>
      <c r="C25" s="50">
        <f>1</f>
        <v>1</v>
      </c>
      <c r="D25" s="82">
        <v>1460.18</v>
      </c>
      <c r="E25" s="51">
        <f t="shared" si="0"/>
        <v>1460.18</v>
      </c>
      <c r="F25" s="50"/>
      <c r="G25" s="51">
        <f t="shared" si="1"/>
        <v>0</v>
      </c>
    </row>
    <row r="26" spans="1:7" x14ac:dyDescent="0.2">
      <c r="A26" s="179"/>
      <c r="B26" s="40" t="s">
        <v>108</v>
      </c>
      <c r="C26" s="50">
        <v>1</v>
      </c>
      <c r="D26" s="82">
        <v>1183.82</v>
      </c>
      <c r="E26" s="51">
        <f t="shared" si="0"/>
        <v>1183.82</v>
      </c>
      <c r="F26" s="50"/>
      <c r="G26" s="51">
        <f t="shared" si="1"/>
        <v>0</v>
      </c>
    </row>
    <row r="27" spans="1:7" x14ac:dyDescent="0.2">
      <c r="A27" s="179"/>
      <c r="B27" s="40" t="s">
        <v>48</v>
      </c>
      <c r="C27" s="50">
        <f>1</f>
        <v>1</v>
      </c>
      <c r="D27" s="82">
        <v>1265.19</v>
      </c>
      <c r="E27" s="51">
        <f t="shared" si="0"/>
        <v>1265.19</v>
      </c>
      <c r="F27" s="50"/>
      <c r="G27" s="51">
        <f t="shared" si="1"/>
        <v>0</v>
      </c>
    </row>
    <row r="28" spans="1:7" x14ac:dyDescent="0.2">
      <c r="A28" s="179"/>
      <c r="B28" s="40" t="s">
        <v>109</v>
      </c>
      <c r="C28" s="50">
        <f>4</f>
        <v>4</v>
      </c>
      <c r="D28" s="82">
        <v>1321.21</v>
      </c>
      <c r="E28" s="51">
        <f t="shared" si="0"/>
        <v>5284.84</v>
      </c>
      <c r="F28" s="50"/>
      <c r="G28" s="51">
        <f t="shared" si="1"/>
        <v>0</v>
      </c>
    </row>
    <row r="29" spans="1:7" x14ac:dyDescent="0.2">
      <c r="A29" s="179"/>
      <c r="B29" s="40" t="s">
        <v>52</v>
      </c>
      <c r="C29" s="50">
        <v>2</v>
      </c>
      <c r="D29" s="82">
        <v>1221.76</v>
      </c>
      <c r="E29" s="51">
        <f t="shared" si="0"/>
        <v>2443.52</v>
      </c>
      <c r="F29" s="50"/>
      <c r="G29" s="51">
        <f t="shared" si="1"/>
        <v>0</v>
      </c>
    </row>
    <row r="30" spans="1:7" x14ac:dyDescent="0.2">
      <c r="A30" s="179"/>
      <c r="B30" s="40" t="s">
        <v>110</v>
      </c>
      <c r="C30" s="50">
        <v>4</v>
      </c>
      <c r="D30" s="82">
        <v>1656.46</v>
      </c>
      <c r="E30" s="51">
        <f t="shared" si="0"/>
        <v>6625.84</v>
      </c>
      <c r="F30" s="50"/>
      <c r="G30" s="51">
        <f t="shared" si="1"/>
        <v>0</v>
      </c>
    </row>
    <row r="31" spans="1:7" x14ac:dyDescent="0.2">
      <c r="A31" s="179"/>
      <c r="B31" s="40" t="s">
        <v>55</v>
      </c>
      <c r="C31" s="50">
        <v>1</v>
      </c>
      <c r="D31" s="82">
        <v>821.55</v>
      </c>
      <c r="E31" s="51">
        <f t="shared" si="0"/>
        <v>821.55</v>
      </c>
      <c r="F31" s="50"/>
      <c r="G31" s="51">
        <f t="shared" si="1"/>
        <v>0</v>
      </c>
    </row>
    <row r="32" spans="1:7" x14ac:dyDescent="0.2">
      <c r="A32" s="179"/>
      <c r="B32" s="40" t="s">
        <v>111</v>
      </c>
      <c r="C32" s="50">
        <v>1</v>
      </c>
      <c r="D32" s="82">
        <v>1016.2</v>
      </c>
      <c r="E32" s="51">
        <f t="shared" si="0"/>
        <v>1016.2</v>
      </c>
      <c r="F32" s="50"/>
      <c r="G32" s="51">
        <f t="shared" si="1"/>
        <v>0</v>
      </c>
    </row>
    <row r="33" spans="1:7" x14ac:dyDescent="0.2">
      <c r="A33" s="179"/>
      <c r="B33" s="40" t="s">
        <v>56</v>
      </c>
      <c r="C33" s="50">
        <v>30</v>
      </c>
      <c r="D33" s="82">
        <v>1183.82</v>
      </c>
      <c r="E33" s="51">
        <f t="shared" si="0"/>
        <v>35514.6</v>
      </c>
      <c r="F33" s="50"/>
      <c r="G33" s="51">
        <f t="shared" si="1"/>
        <v>0</v>
      </c>
    </row>
    <row r="34" spans="1:7" x14ac:dyDescent="0.2">
      <c r="C34" s="4">
        <f>SUM(C23:C33)</f>
        <v>47</v>
      </c>
      <c r="D34" s="53"/>
      <c r="E34" s="54">
        <f>SUM(E23:E33)</f>
        <v>58403.49</v>
      </c>
      <c r="F34" s="50"/>
      <c r="G34" s="56">
        <f>SUM(G23:G33)</f>
        <v>0</v>
      </c>
    </row>
    <row r="36" spans="1:7" ht="15.75" x14ac:dyDescent="0.25">
      <c r="A36" s="180" t="s">
        <v>59</v>
      </c>
      <c r="B36" s="180"/>
      <c r="C36" s="180"/>
      <c r="D36" s="180"/>
      <c r="E36" s="180"/>
      <c r="G36" s="57">
        <f>E34</f>
        <v>58403.49</v>
      </c>
    </row>
    <row r="37" spans="1:7" ht="15.75" x14ac:dyDescent="0.25">
      <c r="A37" s="58"/>
      <c r="B37" s="58"/>
      <c r="C37" s="58"/>
    </row>
    <row r="38" spans="1:7" ht="15.75" x14ac:dyDescent="0.25">
      <c r="A38" s="180" t="s">
        <v>60</v>
      </c>
      <c r="B38" s="180"/>
      <c r="C38" s="180"/>
      <c r="D38" s="180"/>
      <c r="E38" s="180"/>
      <c r="G38" s="57">
        <f>G34</f>
        <v>0</v>
      </c>
    </row>
    <row r="40" spans="1:7" ht="15.75" x14ac:dyDescent="0.25">
      <c r="A40" s="180" t="s">
        <v>61</v>
      </c>
      <c r="B40" s="180"/>
      <c r="C40" s="180"/>
      <c r="D40" s="180"/>
      <c r="E40" s="180"/>
      <c r="G40" s="57">
        <f>G36-G38</f>
        <v>58403.49</v>
      </c>
    </row>
    <row r="46" spans="1:7" x14ac:dyDescent="0.2">
      <c r="A46" s="44" t="s">
        <v>62</v>
      </c>
    </row>
    <row r="47" spans="1:7" x14ac:dyDescent="0.2">
      <c r="A47" s="44" t="s">
        <v>63</v>
      </c>
    </row>
  </sheetData>
  <mergeCells count="9">
    <mergeCell ref="A23:A33"/>
    <mergeCell ref="A36:E36"/>
    <mergeCell ref="A38:E38"/>
    <mergeCell ref="A40:E40"/>
    <mergeCell ref="A11:G11"/>
    <mergeCell ref="A13:G13"/>
    <mergeCell ref="A15:G15"/>
    <mergeCell ref="A17:G17"/>
    <mergeCell ref="A19:G20"/>
  </mergeCells>
  <printOptions horizontalCentered="1"/>
  <pageMargins left="0.39375000000000004" right="0.39375000000000004" top="0.78750000000000009" bottom="0.78750000000000009" header="0" footer="0"/>
  <pageSetup paperSize="9" scale="85" firstPageNumber="0" orientation="portrait" horizontalDpi="300" verticalDpi="300"/>
  <headerFooter>
    <oddHeader>&amp;C&amp;"Arial,Negrito"&amp;16ADCON
&amp;"Arial,Normal"&amp;12ADMINISTRAÇÃO E CONSERVAÇÃO LTDA</oddHeader>
    <oddFooter>&amp;C&amp;16Rua Ari Teixeira da Costa, 1085 - Sala 09 - Centro - Ribeirão das Neves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F47" sqref="F47:J47"/>
    </sheetView>
  </sheetViews>
  <sheetFormatPr defaultRowHeight="12.75" x14ac:dyDescent="0.2"/>
  <cols>
    <col min="1" max="1" width="58.42578125" bestFit="1" customWidth="1"/>
    <col min="2" max="2" width="11" customWidth="1"/>
    <col min="3" max="3" width="18.85546875" style="60" customWidth="1"/>
    <col min="4" max="4" width="16.7109375" style="60" hidden="1" customWidth="1"/>
    <col min="6" max="6" width="17.140625" style="60" customWidth="1"/>
    <col min="7" max="7" width="10.28515625" customWidth="1"/>
  </cols>
  <sheetData>
    <row r="1" spans="1:6" x14ac:dyDescent="0.2">
      <c r="A1" s="193" t="s">
        <v>112</v>
      </c>
      <c r="B1" s="193"/>
      <c r="C1" s="193"/>
      <c r="D1" s="83"/>
      <c r="F1" s="83"/>
    </row>
    <row r="2" spans="1:6" ht="13.35" customHeight="1" x14ac:dyDescent="0.2">
      <c r="A2" s="193"/>
      <c r="B2" s="193"/>
      <c r="C2" s="193"/>
      <c r="D2" s="83"/>
      <c r="F2" s="83"/>
    </row>
    <row r="3" spans="1:6" ht="13.35" customHeight="1" x14ac:dyDescent="0.2">
      <c r="A3" s="194" t="s">
        <v>113</v>
      </c>
      <c r="B3" s="195"/>
      <c r="C3" s="196"/>
      <c r="D3" s="83"/>
      <c r="F3" s="83"/>
    </row>
    <row r="4" spans="1:6" ht="13.15" customHeight="1" x14ac:dyDescent="0.2">
      <c r="A4" s="197" t="s">
        <v>114</v>
      </c>
      <c r="B4" s="198"/>
      <c r="C4" s="199"/>
      <c r="D4" s="84"/>
      <c r="F4" s="85"/>
    </row>
    <row r="5" spans="1:6" ht="50.45" customHeight="1" x14ac:dyDescent="0.2">
      <c r="A5" s="200"/>
      <c r="B5" s="201"/>
      <c r="C5" s="202"/>
      <c r="D5" s="84"/>
      <c r="F5" s="85"/>
    </row>
    <row r="6" spans="1:6" x14ac:dyDescent="0.2">
      <c r="A6" s="203"/>
      <c r="B6" s="204"/>
      <c r="C6" s="205"/>
      <c r="D6" s="84"/>
      <c r="F6" s="85"/>
    </row>
    <row r="7" spans="1:6" x14ac:dyDescent="0.2">
      <c r="A7" s="206" t="s">
        <v>115</v>
      </c>
      <c r="B7" s="206"/>
      <c r="C7" s="206"/>
      <c r="D7" s="86"/>
      <c r="F7" s="86"/>
    </row>
    <row r="8" spans="1:6" ht="13.35" customHeight="1" x14ac:dyDescent="0.2">
      <c r="A8" s="207" t="s">
        <v>116</v>
      </c>
      <c r="B8" s="208"/>
      <c r="C8" s="209"/>
      <c r="D8" s="87"/>
      <c r="F8" s="87"/>
    </row>
    <row r="9" spans="1:6" ht="13.35" customHeight="1" x14ac:dyDescent="0.2">
      <c r="A9" s="210" t="s">
        <v>117</v>
      </c>
      <c r="B9" s="211"/>
      <c r="C9" s="89" t="s">
        <v>118</v>
      </c>
      <c r="D9" s="90"/>
      <c r="F9" s="90"/>
    </row>
    <row r="10" spans="1:6" x14ac:dyDescent="0.2">
      <c r="A10" s="91" t="s">
        <v>119</v>
      </c>
      <c r="B10" s="92"/>
      <c r="C10" s="93">
        <f>C11</f>
        <v>3011.46</v>
      </c>
      <c r="D10" s="94"/>
      <c r="F10" s="94"/>
    </row>
    <row r="11" spans="1:6" ht="14.45" customHeight="1" x14ac:dyDescent="0.2">
      <c r="A11" s="95" t="s">
        <v>120</v>
      </c>
      <c r="B11" s="96"/>
      <c r="C11" s="97">
        <v>3011.46</v>
      </c>
      <c r="D11" s="98"/>
      <c r="F11" s="99"/>
    </row>
    <row r="12" spans="1:6" x14ac:dyDescent="0.2">
      <c r="A12" s="95"/>
      <c r="B12" s="96"/>
      <c r="C12" s="100"/>
      <c r="D12" s="98"/>
      <c r="F12" s="98"/>
    </row>
    <row r="13" spans="1:6" ht="13.9" customHeight="1" x14ac:dyDescent="0.2">
      <c r="A13" s="101"/>
      <c r="B13" s="102"/>
      <c r="C13" s="103"/>
      <c r="D13" s="98"/>
      <c r="F13" s="98"/>
    </row>
    <row r="14" spans="1:6" ht="27" customHeight="1" x14ac:dyDescent="0.2">
      <c r="A14" s="101"/>
      <c r="B14" s="102"/>
      <c r="C14" s="103"/>
      <c r="D14" s="98"/>
      <c r="F14" s="99"/>
    </row>
    <row r="15" spans="1:6" ht="13.35" customHeight="1" x14ac:dyDescent="0.2">
      <c r="A15" s="212" t="s">
        <v>121</v>
      </c>
      <c r="B15" s="213"/>
      <c r="C15" s="214"/>
      <c r="D15" s="105"/>
      <c r="F15" s="105"/>
    </row>
    <row r="16" spans="1:6" x14ac:dyDescent="0.2">
      <c r="A16" s="104" t="s">
        <v>122</v>
      </c>
      <c r="B16" s="106" t="s">
        <v>123</v>
      </c>
      <c r="C16" s="89" t="s">
        <v>118</v>
      </c>
      <c r="D16" s="90"/>
      <c r="F16" s="90"/>
    </row>
    <row r="17" spans="1:6" x14ac:dyDescent="0.2">
      <c r="A17" s="107" t="s">
        <v>124</v>
      </c>
      <c r="B17" s="108">
        <v>20</v>
      </c>
      <c r="C17" s="109">
        <f>ROUND(C10*(B17/100),2)</f>
        <v>602.29</v>
      </c>
      <c r="D17" s="110"/>
      <c r="F17" s="110"/>
    </row>
    <row r="18" spans="1:6" x14ac:dyDescent="0.2">
      <c r="A18" s="95" t="s">
        <v>125</v>
      </c>
      <c r="B18" s="111">
        <v>1.5</v>
      </c>
      <c r="C18" s="112">
        <f>ROUND(C10*(B18/100),2)</f>
        <v>45.17</v>
      </c>
      <c r="D18" s="110"/>
      <c r="F18" s="110"/>
    </row>
    <row r="19" spans="1:6" x14ac:dyDescent="0.2">
      <c r="A19" s="95" t="s">
        <v>126</v>
      </c>
      <c r="B19" s="111">
        <v>1</v>
      </c>
      <c r="C19" s="112">
        <f>ROUND(C10*(B19/100),2)</f>
        <v>30.11</v>
      </c>
      <c r="D19" s="110"/>
      <c r="F19" s="110"/>
    </row>
    <row r="20" spans="1:6" x14ac:dyDescent="0.2">
      <c r="A20" s="95" t="s">
        <v>127</v>
      </c>
      <c r="B20" s="111">
        <v>0.2</v>
      </c>
      <c r="C20" s="112">
        <f>ROUND(C10*(B20/100),2)</f>
        <v>6.02</v>
      </c>
      <c r="D20" s="110"/>
      <c r="F20" s="110"/>
    </row>
    <row r="21" spans="1:6" ht="26.45" customHeight="1" x14ac:dyDescent="0.2">
      <c r="A21" s="95" t="s">
        <v>128</v>
      </c>
      <c r="B21" s="111">
        <v>2.5</v>
      </c>
      <c r="C21" s="112">
        <f>ROUND(C10*(B21/100),2)</f>
        <v>75.290000000000006</v>
      </c>
      <c r="D21" s="110"/>
      <c r="F21" s="110"/>
    </row>
    <row r="22" spans="1:6" x14ac:dyDescent="0.2">
      <c r="A22" s="95" t="s">
        <v>129</v>
      </c>
      <c r="B22" s="111">
        <v>8</v>
      </c>
      <c r="C22" s="113">
        <f>ROUND(C10*(B22/100),2)</f>
        <v>240.92</v>
      </c>
      <c r="D22" s="114"/>
      <c r="F22" s="114"/>
    </row>
    <row r="23" spans="1:6" x14ac:dyDescent="0.2">
      <c r="A23" s="95" t="s">
        <v>130</v>
      </c>
      <c r="B23" s="115">
        <v>2</v>
      </c>
      <c r="C23" s="112">
        <f>ROUND(C10*(B23/100),2)</f>
        <v>60.23</v>
      </c>
      <c r="D23" s="110"/>
      <c r="F23" s="110"/>
    </row>
    <row r="24" spans="1:6" x14ac:dyDescent="0.2">
      <c r="A24" s="101" t="s">
        <v>131</v>
      </c>
      <c r="B24" s="116">
        <v>0.6</v>
      </c>
      <c r="C24" s="117">
        <f>ROUND(C10*(B24/100),2)</f>
        <v>18.07</v>
      </c>
      <c r="D24" s="110"/>
      <c r="F24" s="110"/>
    </row>
    <row r="25" spans="1:6" x14ac:dyDescent="0.2">
      <c r="A25" s="104" t="s">
        <v>132</v>
      </c>
      <c r="B25" s="106" t="s">
        <v>123</v>
      </c>
      <c r="C25" s="89" t="s">
        <v>118</v>
      </c>
      <c r="D25" s="90"/>
      <c r="F25" s="90"/>
    </row>
    <row r="26" spans="1:6" ht="15.6" customHeight="1" x14ac:dyDescent="0.2">
      <c r="A26" s="107" t="s">
        <v>133</v>
      </c>
      <c r="B26" s="118">
        <v>11.11</v>
      </c>
      <c r="C26" s="109">
        <f>ROUND(C10*(B26/100),2)</f>
        <v>334.57</v>
      </c>
      <c r="D26" s="110"/>
      <c r="F26" s="110"/>
    </row>
    <row r="27" spans="1:6" x14ac:dyDescent="0.2">
      <c r="A27" s="95" t="s">
        <v>134</v>
      </c>
      <c r="B27" s="119"/>
      <c r="C27" s="112">
        <f>ROUND(C10*(B27/100),2)</f>
        <v>0</v>
      </c>
      <c r="D27" s="110"/>
      <c r="F27" s="110"/>
    </row>
    <row r="28" spans="1:6" ht="15" customHeight="1" x14ac:dyDescent="0.2">
      <c r="A28" s="95" t="s">
        <v>135</v>
      </c>
      <c r="B28" s="119"/>
      <c r="C28" s="112">
        <f>ROUND(C10*(B28/100),2)</f>
        <v>0</v>
      </c>
      <c r="D28" s="110"/>
      <c r="F28" s="110"/>
    </row>
    <row r="29" spans="1:6" x14ac:dyDescent="0.2">
      <c r="A29" s="95" t="s">
        <v>136</v>
      </c>
      <c r="B29" s="119"/>
      <c r="C29" s="112">
        <f>ROUND(C10*(B29/100),2)</f>
        <v>0</v>
      </c>
      <c r="D29" s="110"/>
      <c r="F29" s="110"/>
    </row>
    <row r="30" spans="1:6" ht="15.6" customHeight="1" x14ac:dyDescent="0.2">
      <c r="A30" s="95" t="s">
        <v>137</v>
      </c>
      <c r="B30" s="119"/>
      <c r="C30" s="112">
        <f>ROUND(C10*(B30/100),2)</f>
        <v>0</v>
      </c>
      <c r="D30" s="110"/>
      <c r="F30" s="110"/>
    </row>
    <row r="31" spans="1:6" x14ac:dyDescent="0.2">
      <c r="A31" s="95" t="s">
        <v>138</v>
      </c>
      <c r="B31" s="119"/>
      <c r="C31" s="112">
        <f>ROUND(C10*(B31/100),2)</f>
        <v>0</v>
      </c>
      <c r="D31" s="110"/>
      <c r="F31" s="110"/>
    </row>
    <row r="32" spans="1:6" x14ac:dyDescent="0.2">
      <c r="A32" s="101" t="s">
        <v>139</v>
      </c>
      <c r="B32" s="120">
        <v>8.33</v>
      </c>
      <c r="C32" s="117">
        <f>ROUND(C10*(B32/100),2)</f>
        <v>250.85</v>
      </c>
      <c r="D32" s="110"/>
      <c r="F32" s="110"/>
    </row>
    <row r="33" spans="1:10" x14ac:dyDescent="0.2">
      <c r="A33" s="104" t="s">
        <v>140</v>
      </c>
      <c r="B33" s="106" t="s">
        <v>123</v>
      </c>
      <c r="C33" s="89" t="s">
        <v>118</v>
      </c>
      <c r="D33" s="90"/>
      <c r="F33" s="90"/>
    </row>
    <row r="34" spans="1:10" ht="15" customHeight="1" x14ac:dyDescent="0.2">
      <c r="A34" s="107" t="s">
        <v>141</v>
      </c>
      <c r="B34" s="121"/>
      <c r="C34" s="109">
        <f>ROUND(C10*(B34/100),2)</f>
        <v>0</v>
      </c>
      <c r="D34" s="110"/>
      <c r="F34" s="110"/>
    </row>
    <row r="35" spans="1:10" ht="16.899999999999999" customHeight="1" x14ac:dyDescent="0.2">
      <c r="A35" s="95" t="s">
        <v>142</v>
      </c>
      <c r="B35" s="119"/>
      <c r="C35" s="112">
        <f>ROUND(C10*(B35/100),2)</f>
        <v>0</v>
      </c>
      <c r="D35" s="110"/>
      <c r="F35" s="110"/>
    </row>
    <row r="36" spans="1:10" ht="16.899999999999999" customHeight="1" x14ac:dyDescent="0.2">
      <c r="A36" s="101" t="s">
        <v>143</v>
      </c>
      <c r="B36" s="120">
        <v>3.44</v>
      </c>
      <c r="C36" s="117">
        <f>ROUND(C10*(B36/100),2)</f>
        <v>103.59</v>
      </c>
      <c r="D36" s="110"/>
      <c r="F36" s="110"/>
    </row>
    <row r="37" spans="1:10" x14ac:dyDescent="0.2">
      <c r="A37" s="104" t="s">
        <v>144</v>
      </c>
      <c r="B37" s="106" t="s">
        <v>123</v>
      </c>
      <c r="C37" s="89" t="s">
        <v>118</v>
      </c>
      <c r="D37" s="90"/>
      <c r="F37" s="90"/>
    </row>
    <row r="38" spans="1:10" ht="17.45" customHeight="1" x14ac:dyDescent="0.2">
      <c r="A38" s="107" t="s">
        <v>145</v>
      </c>
      <c r="B38" s="122">
        <f>SUM(B17:B24)*SUM(B26:B32)/100</f>
        <v>6.96</v>
      </c>
      <c r="C38" s="123">
        <f>ROUND(C10*(B38/100),2)</f>
        <v>209.6</v>
      </c>
      <c r="D38" s="124"/>
      <c r="F38" s="124"/>
    </row>
    <row r="39" spans="1:10" ht="15.6" customHeight="1" x14ac:dyDescent="0.2">
      <c r="A39" s="125" t="s">
        <v>146</v>
      </c>
      <c r="B39" s="126">
        <f>SUM(B17:B38)</f>
        <v>65.64</v>
      </c>
      <c r="C39" s="127">
        <f>SUM(C17:C38)</f>
        <v>1976.71</v>
      </c>
      <c r="D39" s="94"/>
      <c r="F39" s="94"/>
    </row>
    <row r="40" spans="1:10" ht="14.45" customHeight="1" x14ac:dyDescent="0.2">
      <c r="A40" s="104" t="s">
        <v>147</v>
      </c>
      <c r="B40" s="128">
        <f>B11+B39</f>
        <v>65.64</v>
      </c>
      <c r="C40" s="129">
        <f>C10+C39</f>
        <v>4988.17</v>
      </c>
      <c r="D40" s="94"/>
      <c r="F40" s="94"/>
    </row>
    <row r="41" spans="1:10" ht="13.35" customHeight="1" x14ac:dyDescent="0.2">
      <c r="A41" s="210" t="s">
        <v>148</v>
      </c>
      <c r="B41" s="211"/>
      <c r="C41" s="215"/>
      <c r="D41" s="87"/>
      <c r="F41" s="87"/>
    </row>
    <row r="42" spans="1:10" x14ac:dyDescent="0.2">
      <c r="A42" s="88" t="s">
        <v>149</v>
      </c>
      <c r="B42" s="216" t="s">
        <v>118</v>
      </c>
      <c r="C42" s="217"/>
      <c r="D42" s="130"/>
      <c r="F42" s="90"/>
    </row>
    <row r="43" spans="1:10" ht="29.45" customHeight="1" x14ac:dyDescent="0.2">
      <c r="A43" s="131" t="s">
        <v>150</v>
      </c>
      <c r="B43" s="218">
        <f>ROUND(((22*2*4.5)+(22*2*8.35))-(6%*C11),2)</f>
        <v>384.71</v>
      </c>
      <c r="C43" s="219"/>
      <c r="D43" s="132"/>
      <c r="F43" s="124"/>
    </row>
    <row r="44" spans="1:10" x14ac:dyDescent="0.2">
      <c r="A44" s="133" t="s">
        <v>151</v>
      </c>
      <c r="B44" s="220">
        <f>ROUND((22*26.14*0.8),2)</f>
        <v>460.06</v>
      </c>
      <c r="C44" s="221"/>
      <c r="D44" s="134"/>
      <c r="F44" s="124"/>
    </row>
    <row r="45" spans="1:10" ht="19.899999999999999" customHeight="1" x14ac:dyDescent="0.2">
      <c r="A45" s="133" t="s">
        <v>152</v>
      </c>
      <c r="B45" s="220">
        <f>'2. Crachá, uniforme'!E3</f>
        <v>0.26</v>
      </c>
      <c r="C45" s="221"/>
      <c r="D45" s="134" t="s">
        <v>153</v>
      </c>
      <c r="F45" s="135"/>
    </row>
    <row r="46" spans="1:10" ht="40.15" customHeight="1" x14ac:dyDescent="0.2">
      <c r="A46" s="136" t="s">
        <v>154</v>
      </c>
      <c r="B46" s="222">
        <v>0</v>
      </c>
      <c r="C46" s="223"/>
      <c r="D46" s="134">
        <v>0.26</v>
      </c>
      <c r="F46" s="98"/>
    </row>
    <row r="47" spans="1:10" ht="40.15" customHeight="1" x14ac:dyDescent="0.2">
      <c r="A47" s="136" t="s">
        <v>155</v>
      </c>
      <c r="B47" s="224">
        <v>0</v>
      </c>
      <c r="C47" s="225"/>
      <c r="D47" s="134">
        <v>24.31</v>
      </c>
      <c r="F47" s="226"/>
      <c r="G47" s="227"/>
      <c r="H47" s="227"/>
      <c r="I47" s="227"/>
      <c r="J47" s="227"/>
    </row>
    <row r="48" spans="1:10" ht="15.6" customHeight="1" x14ac:dyDescent="0.2">
      <c r="A48" s="133" t="s">
        <v>156</v>
      </c>
      <c r="B48" s="228">
        <v>0</v>
      </c>
      <c r="C48" s="229"/>
      <c r="D48" s="137"/>
      <c r="F48" s="110"/>
    </row>
    <row r="49" spans="1:7" ht="13.15" customHeight="1" x14ac:dyDescent="0.2">
      <c r="A49" s="138" t="s">
        <v>157</v>
      </c>
      <c r="B49" s="230"/>
      <c r="C49" s="231"/>
      <c r="D49" s="134"/>
      <c r="F49" s="110"/>
    </row>
    <row r="50" spans="1:7" ht="13.15" customHeight="1" x14ac:dyDescent="0.2">
      <c r="A50" s="139" t="s">
        <v>158</v>
      </c>
      <c r="B50" s="220"/>
      <c r="C50" s="221"/>
      <c r="D50" s="132"/>
      <c r="F50" s="140"/>
    </row>
    <row r="51" spans="1:7" x14ac:dyDescent="0.2">
      <c r="A51" s="139" t="s">
        <v>158</v>
      </c>
      <c r="B51" s="220"/>
      <c r="C51" s="221"/>
      <c r="D51" s="94"/>
      <c r="F51" s="110"/>
    </row>
    <row r="52" spans="1:7" x14ac:dyDescent="0.2">
      <c r="A52" s="139" t="s">
        <v>158</v>
      </c>
      <c r="B52" s="220"/>
      <c r="C52" s="221"/>
      <c r="D52" s="140"/>
      <c r="E52" t="s">
        <v>159</v>
      </c>
      <c r="F52" s="90"/>
    </row>
    <row r="53" spans="1:7" x14ac:dyDescent="0.2">
      <c r="A53" s="125" t="s">
        <v>160</v>
      </c>
      <c r="B53" s="232">
        <f>SUM(B43:C52)</f>
        <v>845.03</v>
      </c>
      <c r="C53" s="233"/>
      <c r="D53" s="87"/>
      <c r="F53" s="94"/>
    </row>
    <row r="54" spans="1:7" x14ac:dyDescent="0.2">
      <c r="A54" s="104" t="s">
        <v>161</v>
      </c>
      <c r="B54" s="234">
        <f>C40+B53</f>
        <v>5833.2</v>
      </c>
      <c r="C54" s="235"/>
      <c r="D54" s="90"/>
    </row>
    <row r="55" spans="1:7" ht="13.35" customHeight="1" x14ac:dyDescent="0.2">
      <c r="A55" s="210" t="s">
        <v>162</v>
      </c>
      <c r="B55" s="211"/>
      <c r="C55" s="215"/>
      <c r="D55" s="124"/>
    </row>
    <row r="56" spans="1:7" ht="27.6" customHeight="1" x14ac:dyDescent="0.2">
      <c r="A56" s="88" t="s">
        <v>149</v>
      </c>
      <c r="B56" s="141" t="s">
        <v>123</v>
      </c>
      <c r="C56" s="89" t="s">
        <v>118</v>
      </c>
      <c r="D56" s="124"/>
    </row>
    <row r="57" spans="1:7" x14ac:dyDescent="0.2">
      <c r="A57" s="107" t="s">
        <v>163</v>
      </c>
      <c r="B57" s="142"/>
      <c r="C57" s="123">
        <f>ROUND(B54*(B57/100),2)</f>
        <v>0</v>
      </c>
      <c r="D57" s="135"/>
      <c r="F57" s="87"/>
    </row>
    <row r="58" spans="1:7" x14ac:dyDescent="0.2">
      <c r="A58" s="95" t="s">
        <v>164</v>
      </c>
      <c r="B58" s="143"/>
      <c r="C58" s="144">
        <f>ROUND(B54*(B58/100),2)</f>
        <v>0</v>
      </c>
      <c r="D58" s="98"/>
      <c r="F58" s="130"/>
    </row>
    <row r="59" spans="1:7" ht="43.15" customHeight="1" x14ac:dyDescent="0.2">
      <c r="A59" s="145" t="s">
        <v>165</v>
      </c>
      <c r="B59" s="146">
        <f>B57+B58</f>
        <v>0</v>
      </c>
      <c r="C59" s="147">
        <f>C57+C58</f>
        <v>0</v>
      </c>
      <c r="D59" s="110"/>
      <c r="F59" s="148"/>
      <c r="G59" s="149"/>
    </row>
    <row r="60" spans="1:7" ht="28.15" customHeight="1" x14ac:dyDescent="0.2">
      <c r="A60" s="95" t="s">
        <v>166</v>
      </c>
      <c r="B60" s="150"/>
      <c r="C60" s="100"/>
      <c r="D60" s="110"/>
      <c r="F60" s="151"/>
      <c r="G60" s="149"/>
    </row>
    <row r="61" spans="1:7" x14ac:dyDescent="0.2">
      <c r="A61" s="95" t="s">
        <v>167</v>
      </c>
      <c r="B61" s="152">
        <v>2</v>
      </c>
      <c r="C61" s="153">
        <f>ROUND((B54+C57+C58)*(B61/100)/(1-(B64/100)),2)</f>
        <v>123.65</v>
      </c>
      <c r="D61" s="110"/>
      <c r="F61" s="140"/>
      <c r="G61" s="149"/>
    </row>
    <row r="62" spans="1:7" x14ac:dyDescent="0.2">
      <c r="A62" s="95" t="s">
        <v>168</v>
      </c>
      <c r="B62" s="143">
        <v>3</v>
      </c>
      <c r="C62" s="153">
        <f>ROUND((B54+C57+C58)*(B62/100)/(1-(B64/100)),2)</f>
        <v>185.48</v>
      </c>
      <c r="D62" s="140"/>
      <c r="F62" s="87"/>
    </row>
    <row r="63" spans="1:7" x14ac:dyDescent="0.2">
      <c r="A63" s="95" t="s">
        <v>169</v>
      </c>
      <c r="B63" s="143">
        <v>0.65</v>
      </c>
      <c r="C63" s="153">
        <f>ROUND((B54+C57+C58)*(B63/100)/(1-(B64/100)),2)</f>
        <v>40.19</v>
      </c>
      <c r="D63" s="110"/>
      <c r="F63" s="90"/>
    </row>
    <row r="64" spans="1:7" ht="40.15" customHeight="1" x14ac:dyDescent="0.2">
      <c r="A64" s="154" t="s">
        <v>170</v>
      </c>
      <c r="B64" s="155">
        <f>SUM(B61:B63)</f>
        <v>5.65</v>
      </c>
      <c r="C64" s="156">
        <f>SUM(C61:C63)</f>
        <v>349.32</v>
      </c>
      <c r="D64" s="90"/>
      <c r="F64" s="124"/>
    </row>
    <row r="65" spans="1:6" x14ac:dyDescent="0.2">
      <c r="A65" s="157"/>
      <c r="B65" s="158"/>
      <c r="C65" s="110"/>
      <c r="D65" s="94"/>
      <c r="F65" s="124"/>
    </row>
    <row r="66" spans="1:6" ht="27" customHeight="1" x14ac:dyDescent="0.2">
      <c r="A66" s="157"/>
      <c r="B66" s="159"/>
      <c r="C66" s="160" t="s">
        <v>118</v>
      </c>
      <c r="F66" s="135"/>
    </row>
    <row r="67" spans="1:6" ht="13.35" customHeight="1" x14ac:dyDescent="0.2">
      <c r="A67" s="236" t="s">
        <v>171</v>
      </c>
      <c r="B67" s="237"/>
      <c r="C67" s="161">
        <f>B54+C59+C64</f>
        <v>6182.52</v>
      </c>
      <c r="D67" s="94"/>
      <c r="F67" s="98"/>
    </row>
    <row r="68" spans="1:6" ht="13.9" customHeight="1" x14ac:dyDescent="0.2">
      <c r="A68" s="87"/>
      <c r="B68" s="87"/>
      <c r="C68" s="162"/>
      <c r="F68" s="110"/>
    </row>
    <row r="69" spans="1:6" ht="27" customHeight="1" x14ac:dyDescent="0.2">
      <c r="A69" s="238" t="s">
        <v>172</v>
      </c>
      <c r="B69" s="239"/>
      <c r="C69" s="161">
        <f>C67*2</f>
        <v>12365.04</v>
      </c>
      <c r="D69" s="94"/>
      <c r="F69" s="110"/>
    </row>
    <row r="70" spans="1:6" ht="12.6" customHeight="1" x14ac:dyDescent="0.2">
      <c r="F70" s="110"/>
    </row>
    <row r="71" spans="1:6" ht="20.45" customHeight="1" x14ac:dyDescent="0.2">
      <c r="A71" s="238" t="s">
        <v>173</v>
      </c>
      <c r="B71" s="239"/>
      <c r="C71" s="161">
        <f>C69*12</f>
        <v>148380.48000000001</v>
      </c>
      <c r="F71" s="140"/>
    </row>
    <row r="72" spans="1:6" x14ac:dyDescent="0.2">
      <c r="F72" s="110"/>
    </row>
    <row r="73" spans="1:6" x14ac:dyDescent="0.2">
      <c r="A73" s="238" t="s">
        <v>174</v>
      </c>
      <c r="B73" s="239"/>
      <c r="C73" s="161">
        <f>C71*5</f>
        <v>741902.4</v>
      </c>
      <c r="F73" s="90"/>
    </row>
    <row r="74" spans="1:6" x14ac:dyDescent="0.2">
      <c r="F74" s="94"/>
    </row>
    <row r="75" spans="1:6" x14ac:dyDescent="0.2">
      <c r="F75" s="163"/>
    </row>
    <row r="76" spans="1:6" x14ac:dyDescent="0.2">
      <c r="F76" s="90"/>
    </row>
    <row r="77" spans="1:6" x14ac:dyDescent="0.2">
      <c r="F77" s="94"/>
    </row>
    <row r="79" spans="1:6" x14ac:dyDescent="0.2">
      <c r="F79" s="94"/>
    </row>
  </sheetData>
  <mergeCells count="27">
    <mergeCell ref="A71:B71"/>
    <mergeCell ref="A73:B73"/>
    <mergeCell ref="B53:C53"/>
    <mergeCell ref="B54:C54"/>
    <mergeCell ref="A55:C55"/>
    <mergeCell ref="A67:B67"/>
    <mergeCell ref="A69:B69"/>
    <mergeCell ref="B48:C48"/>
    <mergeCell ref="B49:C49"/>
    <mergeCell ref="B50:C50"/>
    <mergeCell ref="B51:C51"/>
    <mergeCell ref="B52:C52"/>
    <mergeCell ref="B44:C44"/>
    <mergeCell ref="B45:C45"/>
    <mergeCell ref="B46:C46"/>
    <mergeCell ref="B47:C47"/>
    <mergeCell ref="F47:J47"/>
    <mergeCell ref="A9:B9"/>
    <mergeCell ref="A15:C15"/>
    <mergeCell ref="A41:C41"/>
    <mergeCell ref="B42:C42"/>
    <mergeCell ref="B43:C43"/>
    <mergeCell ref="A1:C2"/>
    <mergeCell ref="A3:C3"/>
    <mergeCell ref="A4:C6"/>
    <mergeCell ref="A7:C7"/>
    <mergeCell ref="A8:C8"/>
  </mergeCells>
  <printOptions horizontalCentered="1"/>
  <pageMargins left="0.78750000000000009" right="0.78750000000000009" top="0.98402777777777772" bottom="0.98402777777777772" header="0.51180555555555562" footer="0.51180555555555562"/>
  <pageSetup paperSize="9" scale="82" firstPageNumber="0"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J2" sqref="J2"/>
    </sheetView>
  </sheetViews>
  <sheetFormatPr defaultColWidth="9.140625" defaultRowHeight="15.75" x14ac:dyDescent="0.25"/>
  <cols>
    <col min="1" max="1" width="28.140625" style="164" customWidth="1"/>
    <col min="2" max="2" width="17" style="164" customWidth="1"/>
    <col min="3" max="3" width="25.140625" style="164" customWidth="1"/>
    <col min="4" max="4" width="18.42578125" style="164" customWidth="1"/>
    <col min="5" max="5" width="21.7109375" style="164" customWidth="1"/>
    <col min="6" max="6" width="11.7109375" style="164" customWidth="1"/>
    <col min="7" max="7" width="16.5703125" style="164" customWidth="1"/>
    <col min="8" max="8" width="17.85546875" style="164" customWidth="1"/>
    <col min="9" max="255" width="9.140625" style="164"/>
    <col min="256" max="256" width="27.85546875" style="164" customWidth="1"/>
    <col min="257" max="257" width="12.42578125" style="164" customWidth="1"/>
    <col min="258" max="258" width="25.140625" style="164" customWidth="1"/>
    <col min="259" max="259" width="13.5703125" style="164" customWidth="1"/>
    <col min="260" max="260" width="0" style="164" hidden="1" customWidth="1"/>
    <col min="261" max="511" width="9.140625" style="164"/>
    <col min="512" max="512" width="27.85546875" style="164" customWidth="1"/>
    <col min="513" max="513" width="12.42578125" style="164" customWidth="1"/>
    <col min="514" max="514" width="25.140625" style="164" customWidth="1"/>
    <col min="515" max="515" width="13.5703125" style="164" customWidth="1"/>
    <col min="516" max="516" width="0" style="164" hidden="1" customWidth="1"/>
    <col min="517" max="767" width="9.140625" style="164"/>
    <col min="768" max="768" width="27.85546875" style="164" customWidth="1"/>
    <col min="769" max="769" width="12.42578125" style="164" customWidth="1"/>
    <col min="770" max="770" width="25.140625" style="164" customWidth="1"/>
    <col min="771" max="771" width="13.5703125" style="164" customWidth="1"/>
    <col min="772" max="772" width="0" style="164" hidden="1" customWidth="1"/>
    <col min="773" max="1023" width="9.140625" style="164"/>
    <col min="1024" max="1024" width="27.85546875" style="164" customWidth="1"/>
    <col min="1025" max="1025" width="12.42578125" style="164" customWidth="1"/>
    <col min="1026" max="1026" width="25.140625" style="164" customWidth="1"/>
    <col min="1027" max="1027" width="13.5703125" style="164" customWidth="1"/>
    <col min="1028" max="1028" width="0" style="164" hidden="1" customWidth="1"/>
    <col min="1029" max="1279" width="9.140625" style="164"/>
    <col min="1280" max="1280" width="27.85546875" style="164" customWidth="1"/>
    <col min="1281" max="1281" width="12.42578125" style="164" customWidth="1"/>
    <col min="1282" max="1282" width="25.140625" style="164" customWidth="1"/>
    <col min="1283" max="1283" width="13.5703125" style="164" customWidth="1"/>
    <col min="1284" max="1284" width="0" style="164" hidden="1" customWidth="1"/>
    <col min="1285" max="1535" width="9.140625" style="164"/>
    <col min="1536" max="1536" width="27.85546875" style="164" customWidth="1"/>
    <col min="1537" max="1537" width="12.42578125" style="164" customWidth="1"/>
    <col min="1538" max="1538" width="25.140625" style="164" customWidth="1"/>
    <col min="1539" max="1539" width="13.5703125" style="164" customWidth="1"/>
    <col min="1540" max="1540" width="0" style="164" hidden="1" customWidth="1"/>
    <col min="1541" max="1791" width="9.140625" style="164"/>
    <col min="1792" max="1792" width="27.85546875" style="164" customWidth="1"/>
    <col min="1793" max="1793" width="12.42578125" style="164" customWidth="1"/>
    <col min="1794" max="1794" width="25.140625" style="164" customWidth="1"/>
    <col min="1795" max="1795" width="13.5703125" style="164" customWidth="1"/>
    <col min="1796" max="1796" width="0" style="164" hidden="1" customWidth="1"/>
    <col min="1797" max="2047" width="9.140625" style="164"/>
    <col min="2048" max="2048" width="27.85546875" style="164" customWidth="1"/>
    <col min="2049" max="2049" width="12.42578125" style="164" customWidth="1"/>
    <col min="2050" max="2050" width="25.140625" style="164" customWidth="1"/>
    <col min="2051" max="2051" width="13.5703125" style="164" customWidth="1"/>
    <col min="2052" max="2052" width="0" style="164" hidden="1" customWidth="1"/>
    <col min="2053" max="2303" width="9.140625" style="164"/>
    <col min="2304" max="2304" width="27.85546875" style="164" customWidth="1"/>
    <col min="2305" max="2305" width="12.42578125" style="164" customWidth="1"/>
    <col min="2306" max="2306" width="25.140625" style="164" customWidth="1"/>
    <col min="2307" max="2307" width="13.5703125" style="164" customWidth="1"/>
    <col min="2308" max="2308" width="0" style="164" hidden="1" customWidth="1"/>
    <col min="2309" max="2559" width="9.140625" style="164"/>
    <col min="2560" max="2560" width="27.85546875" style="164" customWidth="1"/>
    <col min="2561" max="2561" width="12.42578125" style="164" customWidth="1"/>
    <col min="2562" max="2562" width="25.140625" style="164" customWidth="1"/>
    <col min="2563" max="2563" width="13.5703125" style="164" customWidth="1"/>
    <col min="2564" max="2564" width="0" style="164" hidden="1" customWidth="1"/>
    <col min="2565" max="2815" width="9.140625" style="164"/>
    <col min="2816" max="2816" width="27.85546875" style="164" customWidth="1"/>
    <col min="2817" max="2817" width="12.42578125" style="164" customWidth="1"/>
    <col min="2818" max="2818" width="25.140625" style="164" customWidth="1"/>
    <col min="2819" max="2819" width="13.5703125" style="164" customWidth="1"/>
    <col min="2820" max="2820" width="0" style="164" hidden="1" customWidth="1"/>
    <col min="2821" max="3071" width="9.140625" style="164"/>
    <col min="3072" max="3072" width="27.85546875" style="164" customWidth="1"/>
    <col min="3073" max="3073" width="12.42578125" style="164" customWidth="1"/>
    <col min="3074" max="3074" width="25.140625" style="164" customWidth="1"/>
    <col min="3075" max="3075" width="13.5703125" style="164" customWidth="1"/>
    <col min="3076" max="3076" width="0" style="164" hidden="1" customWidth="1"/>
    <col min="3077" max="3327" width="9.140625" style="164"/>
    <col min="3328" max="3328" width="27.85546875" style="164" customWidth="1"/>
    <col min="3329" max="3329" width="12.42578125" style="164" customWidth="1"/>
    <col min="3330" max="3330" width="25.140625" style="164" customWidth="1"/>
    <col min="3331" max="3331" width="13.5703125" style="164" customWidth="1"/>
    <col min="3332" max="3332" width="0" style="164" hidden="1" customWidth="1"/>
    <col min="3333" max="3583" width="9.140625" style="164"/>
    <col min="3584" max="3584" width="27.85546875" style="164" customWidth="1"/>
    <col min="3585" max="3585" width="12.42578125" style="164" customWidth="1"/>
    <col min="3586" max="3586" width="25.140625" style="164" customWidth="1"/>
    <col min="3587" max="3587" width="13.5703125" style="164" customWidth="1"/>
    <col min="3588" max="3588" width="0" style="164" hidden="1" customWidth="1"/>
    <col min="3589" max="3839" width="9.140625" style="164"/>
    <col min="3840" max="3840" width="27.85546875" style="164" customWidth="1"/>
    <col min="3841" max="3841" width="12.42578125" style="164" customWidth="1"/>
    <col min="3842" max="3842" width="25.140625" style="164" customWidth="1"/>
    <col min="3843" max="3843" width="13.5703125" style="164" customWidth="1"/>
    <col min="3844" max="3844" width="0" style="164" hidden="1" customWidth="1"/>
    <col min="3845" max="4095" width="9.140625" style="164"/>
    <col min="4096" max="4096" width="27.85546875" style="164" customWidth="1"/>
    <col min="4097" max="4097" width="12.42578125" style="164" customWidth="1"/>
    <col min="4098" max="4098" width="25.140625" style="164" customWidth="1"/>
    <col min="4099" max="4099" width="13.5703125" style="164" customWidth="1"/>
    <col min="4100" max="4100" width="0" style="164" hidden="1" customWidth="1"/>
    <col min="4101" max="4351" width="9.140625" style="164"/>
    <col min="4352" max="4352" width="27.85546875" style="164" customWidth="1"/>
    <col min="4353" max="4353" width="12.42578125" style="164" customWidth="1"/>
    <col min="4354" max="4354" width="25.140625" style="164" customWidth="1"/>
    <col min="4355" max="4355" width="13.5703125" style="164" customWidth="1"/>
    <col min="4356" max="4356" width="0" style="164" hidden="1" customWidth="1"/>
    <col min="4357" max="4607" width="9.140625" style="164"/>
    <col min="4608" max="4608" width="27.85546875" style="164" customWidth="1"/>
    <col min="4609" max="4609" width="12.42578125" style="164" customWidth="1"/>
    <col min="4610" max="4610" width="25.140625" style="164" customWidth="1"/>
    <col min="4611" max="4611" width="13.5703125" style="164" customWidth="1"/>
    <col min="4612" max="4612" width="0" style="164" hidden="1" customWidth="1"/>
    <col min="4613" max="4863" width="9.140625" style="164"/>
    <col min="4864" max="4864" width="27.85546875" style="164" customWidth="1"/>
    <col min="4865" max="4865" width="12.42578125" style="164" customWidth="1"/>
    <col min="4866" max="4866" width="25.140625" style="164" customWidth="1"/>
    <col min="4867" max="4867" width="13.5703125" style="164" customWidth="1"/>
    <col min="4868" max="4868" width="0" style="164" hidden="1" customWidth="1"/>
    <col min="4869" max="5119" width="9.140625" style="164"/>
    <col min="5120" max="5120" width="27.85546875" style="164" customWidth="1"/>
    <col min="5121" max="5121" width="12.42578125" style="164" customWidth="1"/>
    <col min="5122" max="5122" width="25.140625" style="164" customWidth="1"/>
    <col min="5123" max="5123" width="13.5703125" style="164" customWidth="1"/>
    <col min="5124" max="5124" width="0" style="164" hidden="1" customWidth="1"/>
    <col min="5125" max="5375" width="9.140625" style="164"/>
    <col min="5376" max="5376" width="27.85546875" style="164" customWidth="1"/>
    <col min="5377" max="5377" width="12.42578125" style="164" customWidth="1"/>
    <col min="5378" max="5378" width="25.140625" style="164" customWidth="1"/>
    <col min="5379" max="5379" width="13.5703125" style="164" customWidth="1"/>
    <col min="5380" max="5380" width="0" style="164" hidden="1" customWidth="1"/>
    <col min="5381" max="5631" width="9.140625" style="164"/>
    <col min="5632" max="5632" width="27.85546875" style="164" customWidth="1"/>
    <col min="5633" max="5633" width="12.42578125" style="164" customWidth="1"/>
    <col min="5634" max="5634" width="25.140625" style="164" customWidth="1"/>
    <col min="5635" max="5635" width="13.5703125" style="164" customWidth="1"/>
    <col min="5636" max="5636" width="0" style="164" hidden="1" customWidth="1"/>
    <col min="5637" max="5887" width="9.140625" style="164"/>
    <col min="5888" max="5888" width="27.85546875" style="164" customWidth="1"/>
    <col min="5889" max="5889" width="12.42578125" style="164" customWidth="1"/>
    <col min="5890" max="5890" width="25.140625" style="164" customWidth="1"/>
    <col min="5891" max="5891" width="13.5703125" style="164" customWidth="1"/>
    <col min="5892" max="5892" width="0" style="164" hidden="1" customWidth="1"/>
    <col min="5893" max="6143" width="9.140625" style="164"/>
    <col min="6144" max="6144" width="27.85546875" style="164" customWidth="1"/>
    <col min="6145" max="6145" width="12.42578125" style="164" customWidth="1"/>
    <col min="6146" max="6146" width="25.140625" style="164" customWidth="1"/>
    <col min="6147" max="6147" width="13.5703125" style="164" customWidth="1"/>
    <col min="6148" max="6148" width="0" style="164" hidden="1" customWidth="1"/>
    <col min="6149" max="6399" width="9.140625" style="164"/>
    <col min="6400" max="6400" width="27.85546875" style="164" customWidth="1"/>
    <col min="6401" max="6401" width="12.42578125" style="164" customWidth="1"/>
    <col min="6402" max="6402" width="25.140625" style="164" customWidth="1"/>
    <col min="6403" max="6403" width="13.5703125" style="164" customWidth="1"/>
    <col min="6404" max="6404" width="0" style="164" hidden="1" customWidth="1"/>
    <col min="6405" max="6655" width="9.140625" style="164"/>
    <col min="6656" max="6656" width="27.85546875" style="164" customWidth="1"/>
    <col min="6657" max="6657" width="12.42578125" style="164" customWidth="1"/>
    <col min="6658" max="6658" width="25.140625" style="164" customWidth="1"/>
    <col min="6659" max="6659" width="13.5703125" style="164" customWidth="1"/>
    <col min="6660" max="6660" width="0" style="164" hidden="1" customWidth="1"/>
    <col min="6661" max="6911" width="9.140625" style="164"/>
    <col min="6912" max="6912" width="27.85546875" style="164" customWidth="1"/>
    <col min="6913" max="6913" width="12.42578125" style="164" customWidth="1"/>
    <col min="6914" max="6914" width="25.140625" style="164" customWidth="1"/>
    <col min="6915" max="6915" width="13.5703125" style="164" customWidth="1"/>
    <col min="6916" max="6916" width="0" style="164" hidden="1" customWidth="1"/>
    <col min="6917" max="7167" width="9.140625" style="164"/>
    <col min="7168" max="7168" width="27.85546875" style="164" customWidth="1"/>
    <col min="7169" max="7169" width="12.42578125" style="164" customWidth="1"/>
    <col min="7170" max="7170" width="25.140625" style="164" customWidth="1"/>
    <col min="7171" max="7171" width="13.5703125" style="164" customWidth="1"/>
    <col min="7172" max="7172" width="0" style="164" hidden="1" customWidth="1"/>
    <col min="7173" max="7423" width="9.140625" style="164"/>
    <col min="7424" max="7424" width="27.85546875" style="164" customWidth="1"/>
    <col min="7425" max="7425" width="12.42578125" style="164" customWidth="1"/>
    <col min="7426" max="7426" width="25.140625" style="164" customWidth="1"/>
    <col min="7427" max="7427" width="13.5703125" style="164" customWidth="1"/>
    <col min="7428" max="7428" width="0" style="164" hidden="1" customWidth="1"/>
    <col min="7429" max="7679" width="9.140625" style="164"/>
    <col min="7680" max="7680" width="27.85546875" style="164" customWidth="1"/>
    <col min="7681" max="7681" width="12.42578125" style="164" customWidth="1"/>
    <col min="7682" max="7682" width="25.140625" style="164" customWidth="1"/>
    <col min="7683" max="7683" width="13.5703125" style="164" customWidth="1"/>
    <col min="7684" max="7684" width="0" style="164" hidden="1" customWidth="1"/>
    <col min="7685" max="7935" width="9.140625" style="164"/>
    <col min="7936" max="7936" width="27.85546875" style="164" customWidth="1"/>
    <col min="7937" max="7937" width="12.42578125" style="164" customWidth="1"/>
    <col min="7938" max="7938" width="25.140625" style="164" customWidth="1"/>
    <col min="7939" max="7939" width="13.5703125" style="164" customWidth="1"/>
    <col min="7940" max="7940" width="0" style="164" hidden="1" customWidth="1"/>
    <col min="7941" max="8191" width="9.140625" style="164"/>
    <col min="8192" max="8192" width="27.85546875" style="164" customWidth="1"/>
    <col min="8193" max="8193" width="12.42578125" style="164" customWidth="1"/>
    <col min="8194" max="8194" width="25.140625" style="164" customWidth="1"/>
    <col min="8195" max="8195" width="13.5703125" style="164" customWidth="1"/>
    <col min="8196" max="8196" width="0" style="164" hidden="1" customWidth="1"/>
    <col min="8197" max="8447" width="9.140625" style="164"/>
    <col min="8448" max="8448" width="27.85546875" style="164" customWidth="1"/>
    <col min="8449" max="8449" width="12.42578125" style="164" customWidth="1"/>
    <col min="8450" max="8450" width="25.140625" style="164" customWidth="1"/>
    <col min="8451" max="8451" width="13.5703125" style="164" customWidth="1"/>
    <col min="8452" max="8452" width="0" style="164" hidden="1" customWidth="1"/>
    <col min="8453" max="8703" width="9.140625" style="164"/>
    <col min="8704" max="8704" width="27.85546875" style="164" customWidth="1"/>
    <col min="8705" max="8705" width="12.42578125" style="164" customWidth="1"/>
    <col min="8706" max="8706" width="25.140625" style="164" customWidth="1"/>
    <col min="8707" max="8707" width="13.5703125" style="164" customWidth="1"/>
    <col min="8708" max="8708" width="0" style="164" hidden="1" customWidth="1"/>
    <col min="8709" max="8959" width="9.140625" style="164"/>
    <col min="8960" max="8960" width="27.85546875" style="164" customWidth="1"/>
    <col min="8961" max="8961" width="12.42578125" style="164" customWidth="1"/>
    <col min="8962" max="8962" width="25.140625" style="164" customWidth="1"/>
    <col min="8963" max="8963" width="13.5703125" style="164" customWidth="1"/>
    <col min="8964" max="8964" width="0" style="164" hidden="1" customWidth="1"/>
    <col min="8965" max="9215" width="9.140625" style="164"/>
    <col min="9216" max="9216" width="27.85546875" style="164" customWidth="1"/>
    <col min="9217" max="9217" width="12.42578125" style="164" customWidth="1"/>
    <col min="9218" max="9218" width="25.140625" style="164" customWidth="1"/>
    <col min="9219" max="9219" width="13.5703125" style="164" customWidth="1"/>
    <col min="9220" max="9220" width="0" style="164" hidden="1" customWidth="1"/>
    <col min="9221" max="9471" width="9.140625" style="164"/>
    <col min="9472" max="9472" width="27.85546875" style="164" customWidth="1"/>
    <col min="9473" max="9473" width="12.42578125" style="164" customWidth="1"/>
    <col min="9474" max="9474" width="25.140625" style="164" customWidth="1"/>
    <col min="9475" max="9475" width="13.5703125" style="164" customWidth="1"/>
    <col min="9476" max="9476" width="0" style="164" hidden="1" customWidth="1"/>
    <col min="9477" max="9727" width="9.140625" style="164"/>
    <col min="9728" max="9728" width="27.85546875" style="164" customWidth="1"/>
    <col min="9729" max="9729" width="12.42578125" style="164" customWidth="1"/>
    <col min="9730" max="9730" width="25.140625" style="164" customWidth="1"/>
    <col min="9731" max="9731" width="13.5703125" style="164" customWidth="1"/>
    <col min="9732" max="9732" width="0" style="164" hidden="1" customWidth="1"/>
    <col min="9733" max="9983" width="9.140625" style="164"/>
    <col min="9984" max="9984" width="27.85546875" style="164" customWidth="1"/>
    <col min="9985" max="9985" width="12.42578125" style="164" customWidth="1"/>
    <col min="9986" max="9986" width="25.140625" style="164" customWidth="1"/>
    <col min="9987" max="9987" width="13.5703125" style="164" customWidth="1"/>
    <col min="9988" max="9988" width="0" style="164" hidden="1" customWidth="1"/>
    <col min="9989" max="10239" width="9.140625" style="164"/>
    <col min="10240" max="10240" width="27.85546875" style="164" customWidth="1"/>
    <col min="10241" max="10241" width="12.42578125" style="164" customWidth="1"/>
    <col min="10242" max="10242" width="25.140625" style="164" customWidth="1"/>
    <col min="10243" max="10243" width="13.5703125" style="164" customWidth="1"/>
    <col min="10244" max="10244" width="0" style="164" hidden="1" customWidth="1"/>
    <col min="10245" max="10495" width="9.140625" style="164"/>
    <col min="10496" max="10496" width="27.85546875" style="164" customWidth="1"/>
    <col min="10497" max="10497" width="12.42578125" style="164" customWidth="1"/>
    <col min="10498" max="10498" width="25.140625" style="164" customWidth="1"/>
    <col min="10499" max="10499" width="13.5703125" style="164" customWidth="1"/>
    <col min="10500" max="10500" width="0" style="164" hidden="1" customWidth="1"/>
    <col min="10501" max="10751" width="9.140625" style="164"/>
    <col min="10752" max="10752" width="27.85546875" style="164" customWidth="1"/>
    <col min="10753" max="10753" width="12.42578125" style="164" customWidth="1"/>
    <col min="10754" max="10754" width="25.140625" style="164" customWidth="1"/>
    <col min="10755" max="10755" width="13.5703125" style="164" customWidth="1"/>
    <col min="10756" max="10756" width="0" style="164" hidden="1" customWidth="1"/>
    <col min="10757" max="11007" width="9.140625" style="164"/>
    <col min="11008" max="11008" width="27.85546875" style="164" customWidth="1"/>
    <col min="11009" max="11009" width="12.42578125" style="164" customWidth="1"/>
    <col min="11010" max="11010" width="25.140625" style="164" customWidth="1"/>
    <col min="11011" max="11011" width="13.5703125" style="164" customWidth="1"/>
    <col min="11012" max="11012" width="0" style="164" hidden="1" customWidth="1"/>
    <col min="11013" max="11263" width="9.140625" style="164"/>
    <col min="11264" max="11264" width="27.85546875" style="164" customWidth="1"/>
    <col min="11265" max="11265" width="12.42578125" style="164" customWidth="1"/>
    <col min="11266" max="11266" width="25.140625" style="164" customWidth="1"/>
    <col min="11267" max="11267" width="13.5703125" style="164" customWidth="1"/>
    <col min="11268" max="11268" width="0" style="164" hidden="1" customWidth="1"/>
    <col min="11269" max="11519" width="9.140625" style="164"/>
    <col min="11520" max="11520" width="27.85546875" style="164" customWidth="1"/>
    <col min="11521" max="11521" width="12.42578125" style="164" customWidth="1"/>
    <col min="11522" max="11522" width="25.140625" style="164" customWidth="1"/>
    <col min="11523" max="11523" width="13.5703125" style="164" customWidth="1"/>
    <col min="11524" max="11524" width="0" style="164" hidden="1" customWidth="1"/>
    <col min="11525" max="11775" width="9.140625" style="164"/>
    <col min="11776" max="11776" width="27.85546875" style="164" customWidth="1"/>
    <col min="11777" max="11777" width="12.42578125" style="164" customWidth="1"/>
    <col min="11778" max="11778" width="25.140625" style="164" customWidth="1"/>
    <col min="11779" max="11779" width="13.5703125" style="164" customWidth="1"/>
    <col min="11780" max="11780" width="0" style="164" hidden="1" customWidth="1"/>
    <col min="11781" max="12031" width="9.140625" style="164"/>
    <col min="12032" max="12032" width="27.85546875" style="164" customWidth="1"/>
    <col min="12033" max="12033" width="12.42578125" style="164" customWidth="1"/>
    <col min="12034" max="12034" width="25.140625" style="164" customWidth="1"/>
    <col min="12035" max="12035" width="13.5703125" style="164" customWidth="1"/>
    <col min="12036" max="12036" width="0" style="164" hidden="1" customWidth="1"/>
    <col min="12037" max="12287" width="9.140625" style="164"/>
    <col min="12288" max="12288" width="27.85546875" style="164" customWidth="1"/>
    <col min="12289" max="12289" width="12.42578125" style="164" customWidth="1"/>
    <col min="12290" max="12290" width="25.140625" style="164" customWidth="1"/>
    <col min="12291" max="12291" width="13.5703125" style="164" customWidth="1"/>
    <col min="12292" max="12292" width="0" style="164" hidden="1" customWidth="1"/>
    <col min="12293" max="12543" width="9.140625" style="164"/>
    <col min="12544" max="12544" width="27.85546875" style="164" customWidth="1"/>
    <col min="12545" max="12545" width="12.42578125" style="164" customWidth="1"/>
    <col min="12546" max="12546" width="25.140625" style="164" customWidth="1"/>
    <col min="12547" max="12547" width="13.5703125" style="164" customWidth="1"/>
    <col min="12548" max="12548" width="0" style="164" hidden="1" customWidth="1"/>
    <col min="12549" max="12799" width="9.140625" style="164"/>
    <col min="12800" max="12800" width="27.85546875" style="164" customWidth="1"/>
    <col min="12801" max="12801" width="12.42578125" style="164" customWidth="1"/>
    <col min="12802" max="12802" width="25.140625" style="164" customWidth="1"/>
    <col min="12803" max="12803" width="13.5703125" style="164" customWidth="1"/>
    <col min="12804" max="12804" width="0" style="164" hidden="1" customWidth="1"/>
    <col min="12805" max="13055" width="9.140625" style="164"/>
    <col min="13056" max="13056" width="27.85546875" style="164" customWidth="1"/>
    <col min="13057" max="13057" width="12.42578125" style="164" customWidth="1"/>
    <col min="13058" max="13058" width="25.140625" style="164" customWidth="1"/>
    <col min="13059" max="13059" width="13.5703125" style="164" customWidth="1"/>
    <col min="13060" max="13060" width="0" style="164" hidden="1" customWidth="1"/>
    <col min="13061" max="13311" width="9.140625" style="164"/>
    <col min="13312" max="13312" width="27.85546875" style="164" customWidth="1"/>
    <col min="13313" max="13313" width="12.42578125" style="164" customWidth="1"/>
    <col min="13314" max="13314" width="25.140625" style="164" customWidth="1"/>
    <col min="13315" max="13315" width="13.5703125" style="164" customWidth="1"/>
    <col min="13316" max="13316" width="0" style="164" hidden="1" customWidth="1"/>
    <col min="13317" max="13567" width="9.140625" style="164"/>
    <col min="13568" max="13568" width="27.85546875" style="164" customWidth="1"/>
    <col min="13569" max="13569" width="12.42578125" style="164" customWidth="1"/>
    <col min="13570" max="13570" width="25.140625" style="164" customWidth="1"/>
    <col min="13571" max="13571" width="13.5703125" style="164" customWidth="1"/>
    <col min="13572" max="13572" width="0" style="164" hidden="1" customWidth="1"/>
    <col min="13573" max="13823" width="9.140625" style="164"/>
    <col min="13824" max="13824" width="27.85546875" style="164" customWidth="1"/>
    <col min="13825" max="13825" width="12.42578125" style="164" customWidth="1"/>
    <col min="13826" max="13826" width="25.140625" style="164" customWidth="1"/>
    <col min="13827" max="13827" width="13.5703125" style="164" customWidth="1"/>
    <col min="13828" max="13828" width="0" style="164" hidden="1" customWidth="1"/>
    <col min="13829" max="14079" width="9.140625" style="164"/>
    <col min="14080" max="14080" width="27.85546875" style="164" customWidth="1"/>
    <col min="14081" max="14081" width="12.42578125" style="164" customWidth="1"/>
    <col min="14082" max="14082" width="25.140625" style="164" customWidth="1"/>
    <col min="14083" max="14083" width="13.5703125" style="164" customWidth="1"/>
    <col min="14084" max="14084" width="0" style="164" hidden="1" customWidth="1"/>
    <col min="14085" max="14335" width="9.140625" style="164"/>
    <col min="14336" max="14336" width="27.85546875" style="164" customWidth="1"/>
    <col min="14337" max="14337" width="12.42578125" style="164" customWidth="1"/>
    <col min="14338" max="14338" width="25.140625" style="164" customWidth="1"/>
    <col min="14339" max="14339" width="13.5703125" style="164" customWidth="1"/>
    <col min="14340" max="14340" width="0" style="164" hidden="1" customWidth="1"/>
    <col min="14341" max="14591" width="9.140625" style="164"/>
    <col min="14592" max="14592" width="27.85546875" style="164" customWidth="1"/>
    <col min="14593" max="14593" width="12.42578125" style="164" customWidth="1"/>
    <col min="14594" max="14594" width="25.140625" style="164" customWidth="1"/>
    <col min="14595" max="14595" width="13.5703125" style="164" customWidth="1"/>
    <col min="14596" max="14596" width="0" style="164" hidden="1" customWidth="1"/>
    <col min="14597" max="14847" width="9.140625" style="164"/>
    <col min="14848" max="14848" width="27.85546875" style="164" customWidth="1"/>
    <col min="14849" max="14849" width="12.42578125" style="164" customWidth="1"/>
    <col min="14850" max="14850" width="25.140625" style="164" customWidth="1"/>
    <col min="14851" max="14851" width="13.5703125" style="164" customWidth="1"/>
    <col min="14852" max="14852" width="0" style="164" hidden="1" customWidth="1"/>
    <col min="14853" max="15103" width="9.140625" style="164"/>
    <col min="15104" max="15104" width="27.85546875" style="164" customWidth="1"/>
    <col min="15105" max="15105" width="12.42578125" style="164" customWidth="1"/>
    <col min="15106" max="15106" width="25.140625" style="164" customWidth="1"/>
    <col min="15107" max="15107" width="13.5703125" style="164" customWidth="1"/>
    <col min="15108" max="15108" width="0" style="164" hidden="1" customWidth="1"/>
    <col min="15109" max="15359" width="9.140625" style="164"/>
    <col min="15360" max="15360" width="27.85546875" style="164" customWidth="1"/>
    <col min="15361" max="15361" width="12.42578125" style="164" customWidth="1"/>
    <col min="15362" max="15362" width="25.140625" style="164" customWidth="1"/>
    <col min="15363" max="15363" width="13.5703125" style="164" customWidth="1"/>
    <col min="15364" max="15364" width="0" style="164" hidden="1" customWidth="1"/>
    <col min="15365" max="15615" width="9.140625" style="164"/>
    <col min="15616" max="15616" width="27.85546875" style="164" customWidth="1"/>
    <col min="15617" max="15617" width="12.42578125" style="164" customWidth="1"/>
    <col min="15618" max="15618" width="25.140625" style="164" customWidth="1"/>
    <col min="15619" max="15619" width="13.5703125" style="164" customWidth="1"/>
    <col min="15620" max="15620" width="0" style="164" hidden="1" customWidth="1"/>
    <col min="15621" max="15871" width="9.140625" style="164"/>
    <col min="15872" max="15872" width="27.85546875" style="164" customWidth="1"/>
    <col min="15873" max="15873" width="12.42578125" style="164" customWidth="1"/>
    <col min="15874" max="15874" width="25.140625" style="164" customWidth="1"/>
    <col min="15875" max="15875" width="13.5703125" style="164" customWidth="1"/>
    <col min="15876" max="15876" width="0" style="164" hidden="1" customWidth="1"/>
    <col min="15877" max="16127" width="9.140625" style="164"/>
    <col min="16128" max="16128" width="27.85546875" style="164" customWidth="1"/>
    <col min="16129" max="16129" width="12.42578125" style="164" customWidth="1"/>
    <col min="16130" max="16130" width="25.140625" style="164" customWidth="1"/>
    <col min="16131" max="16131" width="13.5703125" style="164" customWidth="1"/>
    <col min="16132" max="16132" width="0" style="164" hidden="1" customWidth="1"/>
    <col min="16133" max="16384" width="9.140625" style="164"/>
  </cols>
  <sheetData>
    <row r="1" spans="1:8" ht="28.15" customHeight="1" x14ac:dyDescent="0.25">
      <c r="A1" s="240" t="s">
        <v>175</v>
      </c>
      <c r="B1" s="240"/>
      <c r="C1" s="240"/>
      <c r="D1" s="240"/>
      <c r="E1" s="240"/>
      <c r="F1" s="240"/>
      <c r="G1" s="240"/>
      <c r="H1" s="240"/>
    </row>
    <row r="2" spans="1:8" ht="83.45" customHeight="1" x14ac:dyDescent="0.25">
      <c r="A2" s="166" t="s">
        <v>176</v>
      </c>
      <c r="B2" s="165" t="s">
        <v>177</v>
      </c>
      <c r="C2" s="167" t="s">
        <v>178</v>
      </c>
      <c r="D2" s="167" t="s">
        <v>179</v>
      </c>
      <c r="E2" s="167" t="s">
        <v>180</v>
      </c>
      <c r="F2" s="166" t="s">
        <v>181</v>
      </c>
      <c r="G2" s="167" t="s">
        <v>182</v>
      </c>
      <c r="H2" s="167" t="s">
        <v>183</v>
      </c>
    </row>
    <row r="3" spans="1:8" ht="22.5" customHeight="1" x14ac:dyDescent="0.25">
      <c r="A3" s="168" t="s">
        <v>184</v>
      </c>
      <c r="B3" s="169">
        <v>3.1</v>
      </c>
      <c r="C3" s="170">
        <v>1</v>
      </c>
      <c r="D3" s="171">
        <f t="shared" ref="D3:D6" si="0">C3*B3/12</f>
        <v>0.26</v>
      </c>
      <c r="E3" s="172">
        <f>D3</f>
        <v>0.26</v>
      </c>
      <c r="F3" s="166" t="s">
        <v>185</v>
      </c>
      <c r="G3" s="173"/>
      <c r="H3" s="173"/>
    </row>
    <row r="4" spans="1:8" ht="22.5" customHeight="1" x14ac:dyDescent="0.25">
      <c r="A4" s="174" t="s">
        <v>186</v>
      </c>
      <c r="B4" s="169">
        <f>AVERAGE(75,64,55.48)</f>
        <v>64.83</v>
      </c>
      <c r="C4" s="170">
        <v>2</v>
      </c>
      <c r="D4" s="171">
        <f t="shared" si="0"/>
        <v>10.81</v>
      </c>
      <c r="E4" s="241">
        <f>SUM(D4:D6)</f>
        <v>24.31</v>
      </c>
      <c r="F4" s="242" t="s">
        <v>187</v>
      </c>
      <c r="G4" s="173"/>
      <c r="H4" s="243"/>
    </row>
    <row r="5" spans="1:8" ht="37.15" customHeight="1" x14ac:dyDescent="0.25">
      <c r="A5" s="174" t="s">
        <v>188</v>
      </c>
      <c r="B5" s="169">
        <f>AVERAGE(47.9,38.7,56)</f>
        <v>47.53</v>
      </c>
      <c r="C5" s="170">
        <v>2</v>
      </c>
      <c r="D5" s="171">
        <f t="shared" si="0"/>
        <v>7.92</v>
      </c>
      <c r="E5" s="241"/>
      <c r="F5" s="242"/>
      <c r="G5" s="173"/>
      <c r="H5" s="243"/>
    </row>
    <row r="6" spans="1:8" ht="33.6" customHeight="1" x14ac:dyDescent="0.25">
      <c r="A6" s="174" t="s">
        <v>189</v>
      </c>
      <c r="B6" s="169">
        <f>AVERAGE(62.9,67,71)</f>
        <v>66.97</v>
      </c>
      <c r="C6" s="170">
        <v>1</v>
      </c>
      <c r="D6" s="171">
        <f t="shared" si="0"/>
        <v>5.58</v>
      </c>
      <c r="E6" s="241"/>
      <c r="F6" s="242"/>
      <c r="G6" s="173"/>
      <c r="H6" s="243"/>
    </row>
    <row r="7" spans="1:8" x14ac:dyDescent="0.25">
      <c r="A7" s="244" t="s">
        <v>20</v>
      </c>
      <c r="B7" s="243"/>
      <c r="C7" s="243"/>
      <c r="D7" s="243"/>
      <c r="E7" s="245">
        <f>E3+E4</f>
        <v>24.57</v>
      </c>
      <c r="F7" s="245"/>
      <c r="G7" s="243"/>
      <c r="H7" s="243"/>
    </row>
  </sheetData>
  <mergeCells count="7">
    <mergeCell ref="A1:H1"/>
    <mergeCell ref="E4:E6"/>
    <mergeCell ref="F4:F6"/>
    <mergeCell ref="H4:H6"/>
    <mergeCell ref="A7:D7"/>
    <mergeCell ref="E7:F7"/>
    <mergeCell ref="G7:H7"/>
  </mergeCells>
  <pageMargins left="0.511811024" right="0.511811024" top="0.78740157500000008" bottom="0.78740157500000008" header="0.31496062000000014" footer="0.3149606200000001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Fatura - BH</vt:lpstr>
      <vt:lpstr>Fat - BH</vt:lpstr>
      <vt:lpstr>Fatura - CONTAGEM</vt:lpstr>
      <vt:lpstr>RESUMO 1</vt:lpstr>
      <vt:lpstr>Fat - CONTAGEM</vt:lpstr>
      <vt:lpstr>1.Técn. Eletr. 44h - Contagem</vt:lpstr>
      <vt:lpstr>2. Crachá, uniforme</vt:lpstr>
      <vt:lpstr>'1.Técn. Eletr. 44h - Contagem'!Area_de_impressao</vt:lpstr>
      <vt:lpstr>'Fatura - BH'!Area_de_impressao</vt:lpstr>
      <vt:lpstr>'Fatura - CONTAGEM'!Area_de_impressao</vt:lpstr>
      <vt:lpstr>'RESUMO 1'!Area_de_impressao</vt:lpstr>
    </vt:vector>
  </TitlesOfParts>
  <Company>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0119562070230</dc:creator>
  <cp:lastModifiedBy>Marcela Navega</cp:lastModifiedBy>
  <cp:revision>2</cp:revision>
  <dcterms:created xsi:type="dcterms:W3CDTF">2011-07-28T20:38:49Z</dcterms:created>
  <dcterms:modified xsi:type="dcterms:W3CDTF">2024-08-01T14:27:10Z</dcterms:modified>
</cp:coreProperties>
</file>