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683" activeTab="0"/>
  </bookViews>
  <sheets>
    <sheet name="CONSOLIDADA" sheetId="1" r:id="rId1"/>
    <sheet name="RIO DE JANEIRO" sheetId="2" r:id="rId2"/>
    <sheet name="DUQUE DE CAXIAS" sheetId="3" r:id="rId3"/>
    <sheet name="ARARUAMA" sheetId="4" r:id="rId4"/>
    <sheet name="BARRA DO PIRAÍ" sheetId="5" r:id="rId5"/>
    <sheet name="BARRA MANSA" sheetId="6" r:id="rId6"/>
    <sheet name="BELFORD ROXO" sheetId="7" r:id="rId7"/>
    <sheet name="CABO FRIO" sheetId="8" r:id="rId8"/>
    <sheet name="CAMPOS DOS GOYTACAZES" sheetId="9" r:id="rId9"/>
    <sheet name="SÃO GONÇALO" sheetId="10" r:id="rId10"/>
    <sheet name="ITABORAÍ" sheetId="11" r:id="rId11"/>
    <sheet name="MAGÉ" sheetId="12" r:id="rId12"/>
    <sheet name="MARICÁ" sheetId="13" r:id="rId13"/>
    <sheet name="NITERÓI" sheetId="14" r:id="rId14"/>
    <sheet name="NOVA FRIBURGO" sheetId="15" r:id="rId15"/>
    <sheet name="NOVA IGUAÇU" sheetId="16" r:id="rId16"/>
    <sheet name="PARAÍBA DO SUL - JAPERI" sheetId="17" r:id="rId17"/>
    <sheet name="PETRÓPOLIS I E II" sheetId="18" r:id="rId18"/>
    <sheet name="PIRAÍ" sheetId="19" r:id="rId19"/>
    <sheet name="PORCIÚNCULA" sheetId="20" r:id="rId20"/>
    <sheet name="RESENDE" sheetId="21" r:id="rId21"/>
    <sheet name="RIO DAS OSTRAS" sheetId="22" r:id="rId22"/>
    <sheet name="SÃO FIDÉLIS" sheetId="23" r:id="rId23"/>
    <sheet name="SÃO JOÃO DA BARRA" sheetId="24" r:id="rId24"/>
    <sheet name="SÃO FRANCISCO DO ITABAPOANA" sheetId="25" r:id="rId25"/>
    <sheet name="SÃO JOÃO DE MERITI" sheetId="26" r:id="rId26"/>
    <sheet name="SAQUAREMA" sheetId="27" r:id="rId27"/>
    <sheet name="TERESÓPOLIS" sheetId="28" r:id="rId28"/>
    <sheet name="VALENÇA" sheetId="29" r:id="rId29"/>
    <sheet name="VOLTA REDONDA" sheetId="30" r:id="rId30"/>
    <sheet name="UNIFORMES E EQUIP." sheetId="31" r:id="rId31"/>
  </sheets>
  <definedNames>
    <definedName name="_1Sem_nome">#REF!</definedName>
    <definedName name="_P1">#REF!</definedName>
    <definedName name="_P2">#REF!</definedName>
    <definedName name="_xlnm.Print_Area" localSheetId="3">'ARARUAMA'!$A$1:$G$169</definedName>
    <definedName name="_xlnm.Print_Area" localSheetId="4">'BARRA DO PIRAÍ'!$A$1:$G$169</definedName>
    <definedName name="_xlnm.Print_Area" localSheetId="5">'BARRA MANSA'!$A$1:$G$169</definedName>
    <definedName name="_xlnm.Print_Area" localSheetId="6">'BELFORD ROXO'!$A$1:$G$169</definedName>
    <definedName name="_xlnm.Print_Area" localSheetId="7">'CABO FRIO'!$A$1:$G$169</definedName>
    <definedName name="_xlnm.Print_Area" localSheetId="8">'CAMPOS DOS GOYTACAZES'!$A$1:$G$169</definedName>
    <definedName name="_xlnm.Print_Area" localSheetId="0">'CONSOLIDADA'!$A$1:$B$31</definedName>
    <definedName name="_xlnm.Print_Area" localSheetId="2">'DUQUE DE CAXIAS'!$A$1:$G$169</definedName>
    <definedName name="_xlnm.Print_Area" localSheetId="10">'ITABORAÍ'!$A$1:$G$169</definedName>
    <definedName name="_xlnm.Print_Area" localSheetId="11">'MAGÉ'!$A$1:$G$169</definedName>
    <definedName name="_xlnm.Print_Area" localSheetId="12">'MARICÁ'!$A$1:$G$169</definedName>
    <definedName name="_xlnm.Print_Area" localSheetId="13">'NITERÓI'!$A$1:$G$169</definedName>
    <definedName name="_xlnm.Print_Area" localSheetId="14">'NOVA FRIBURGO'!$A$1:$G$169</definedName>
    <definedName name="_xlnm.Print_Area" localSheetId="15">'NOVA IGUAÇU'!$A$1:$G$169</definedName>
    <definedName name="_xlnm.Print_Area" localSheetId="16">'PARAÍBA DO SUL - JAPERI'!$A$1:$G$169</definedName>
    <definedName name="_xlnm.Print_Area" localSheetId="17">'PETRÓPOLIS I E II'!$A$1:$G$169</definedName>
    <definedName name="_xlnm.Print_Area" localSheetId="18">'PIRAÍ'!$A$1:$G$169</definedName>
    <definedName name="_xlnm.Print_Area" localSheetId="19">'PORCIÚNCULA'!$A$1:$G$169</definedName>
    <definedName name="_xlnm.Print_Area" localSheetId="20">'RESENDE'!$A$1:$G$169</definedName>
    <definedName name="_xlnm.Print_Area" localSheetId="21">'RIO DAS OSTRAS'!$A$1:$G$169</definedName>
    <definedName name="_xlnm.Print_Area" localSheetId="1">'RIO DE JANEIRO'!$A$1:$G$169</definedName>
    <definedName name="_xlnm.Print_Area" localSheetId="22">'SÃO FIDÉLIS'!$A$1:$G$169</definedName>
    <definedName name="_xlnm.Print_Area" localSheetId="24">'SÃO FRANCISCO DO ITABAPOANA'!$A$1:$G$169</definedName>
    <definedName name="_xlnm.Print_Area" localSheetId="9">'SÃO GONÇALO'!$A$1:$G$169</definedName>
    <definedName name="_xlnm.Print_Area" localSheetId="23">'SÃO JOÃO DA BARRA'!$A$1:$G$169</definedName>
    <definedName name="_xlnm.Print_Area" localSheetId="25">'SÃO JOÃO DE MERITI'!$A$1:$G$169</definedName>
    <definedName name="_xlnm.Print_Area" localSheetId="26">'SAQUAREMA'!$A$1:$G$169</definedName>
    <definedName name="_xlnm.Print_Area" localSheetId="27">'TERESÓPOLIS'!$A$1:$G$169</definedName>
    <definedName name="_xlnm.Print_Area" localSheetId="28">'VALENÇA'!$A$1:$G$169</definedName>
    <definedName name="_xlnm.Print_Area" localSheetId="29">'VOLTA REDONDA'!$A$1:$G$169</definedName>
    <definedName name="BuiltIn_Print_Area">#REF!</definedName>
    <definedName name="BuiltIn_Print_Area___0">#REF!</definedName>
    <definedName name="Po">#REF!</definedName>
    <definedName name="ssss">#REF!</definedName>
    <definedName name="To">#REF!</definedName>
    <definedName name="vvvv">#REF!</definedName>
  </definedNames>
  <calcPr fullCalcOnLoad="1"/>
</workbook>
</file>

<file path=xl/comments10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1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2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3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4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5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6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7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8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19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0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1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2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3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4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5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6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7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8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29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3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30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4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5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6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7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8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comments9.xml><?xml version="1.0" encoding="utf-8"?>
<comments xmlns="http://schemas.openxmlformats.org/spreadsheetml/2006/main">
  <authors>
    <author>Rafael Costa</author>
  </authors>
  <commentList>
    <comment ref="B95" authorId="0">
      <text>
        <r>
          <rPr>
            <b/>
            <sz val="9"/>
            <rFont val="Segoe UI"/>
            <family val="2"/>
          </rPr>
          <t>SHINE RIO SERVIÇOS: =(8,33%+8,33%+2,78%)/12</t>
        </r>
      </text>
    </comment>
  </commentList>
</comments>
</file>

<file path=xl/sharedStrings.xml><?xml version="1.0" encoding="utf-8"?>
<sst xmlns="http://schemas.openxmlformats.org/spreadsheetml/2006/main" count="6523" uniqueCount="211">
  <si>
    <t>Licitação Nº</t>
  </si>
  <si>
    <t>A</t>
  </si>
  <si>
    <t>Data de apresentação da proposta (dia/mês/ano)</t>
  </si>
  <si>
    <t>B</t>
  </si>
  <si>
    <t>Município/UF</t>
  </si>
  <si>
    <t>C</t>
  </si>
  <si>
    <t>D</t>
  </si>
  <si>
    <t>E</t>
  </si>
  <si>
    <t>F</t>
  </si>
  <si>
    <t>Nº de meses de execução contratual</t>
  </si>
  <si>
    <t>Categoria Profissional (vinculada à execução contratual)</t>
  </si>
  <si>
    <t>Data base da categoria (dia/mês/ano)</t>
  </si>
  <si>
    <t>I</t>
  </si>
  <si>
    <t>%</t>
  </si>
  <si>
    <t>INSS</t>
  </si>
  <si>
    <t>SENAI OU SENAC</t>
  </si>
  <si>
    <t>INCRA</t>
  </si>
  <si>
    <t>FGTS</t>
  </si>
  <si>
    <t>SEBRAE</t>
  </si>
  <si>
    <t>G</t>
  </si>
  <si>
    <t>H</t>
  </si>
  <si>
    <t xml:space="preserve">Nº Processo </t>
  </si>
  <si>
    <t>Ano Acordo, Convenção ou Sentença Normativa em Dissídio Coletivo</t>
  </si>
  <si>
    <t>Mão-de-obra vinculada à execução contratual</t>
  </si>
  <si>
    <t>Salário Normativo da Categoria Profissional</t>
  </si>
  <si>
    <t>Dia e hora</t>
  </si>
  <si>
    <t>MÓDULO 1 : COMPOSIÇÃO DA REMUNERAÇÃO</t>
  </si>
  <si>
    <t>Benefícios Mensais e Diários</t>
  </si>
  <si>
    <t>Adicional Noturno</t>
  </si>
  <si>
    <t>Insumos Diversos</t>
  </si>
  <si>
    <t>Materiais</t>
  </si>
  <si>
    <t>Equipamentos</t>
  </si>
  <si>
    <t>4.1</t>
  </si>
  <si>
    <t>Total</t>
  </si>
  <si>
    <t>4.2</t>
  </si>
  <si>
    <t>Subtotal</t>
  </si>
  <si>
    <t>Afastamento Maternidade</t>
  </si>
  <si>
    <t>Provisão para Rescisão</t>
  </si>
  <si>
    <t>Aviso Prévio Indenizado</t>
  </si>
  <si>
    <t>Aviso Prévio Trabalhado</t>
  </si>
  <si>
    <t>Licença Paternidade</t>
  </si>
  <si>
    <t>Ausências Legais</t>
  </si>
  <si>
    <t>Ausência por Acidente de Trabalho</t>
  </si>
  <si>
    <t>Custo de Reposição do Profissional Ausente</t>
  </si>
  <si>
    <t>Custos Indiretos, Tributos e Lucro</t>
  </si>
  <si>
    <t>Custos Indiretos</t>
  </si>
  <si>
    <t>Tributos</t>
  </si>
  <si>
    <t>Lucro</t>
  </si>
  <si>
    <t>Mão-de-obra vinculada à execução contratual (valor por empregado)</t>
  </si>
  <si>
    <t>Módulo 1 - Composição da Remuneração</t>
  </si>
  <si>
    <t>Valor Total por Empregado</t>
  </si>
  <si>
    <t>Tipo de Serviço</t>
  </si>
  <si>
    <t>Unidade de Medida</t>
  </si>
  <si>
    <t>Quantidade total a contratar (em função da unidade de medida)</t>
  </si>
  <si>
    <t>Dados complementares para composição dos custos referente à mão-de-obra</t>
  </si>
  <si>
    <t>Tipo de Seviços (mesmo serviço com características distintas)</t>
  </si>
  <si>
    <t>Salário Base</t>
  </si>
  <si>
    <t>Incidência do FGTS sobre o Aviso Prévio Indenizado</t>
  </si>
  <si>
    <t>Valor Proposto por Empregado</t>
  </si>
  <si>
    <t>Valor Total do Serviço</t>
  </si>
  <si>
    <t>( A )</t>
  </si>
  <si>
    <t>( B )</t>
  </si>
  <si>
    <t>( C )</t>
  </si>
  <si>
    <t>( D ) = (B x C)</t>
  </si>
  <si>
    <t>( E )</t>
  </si>
  <si>
    <t>(F) = (D x E)</t>
  </si>
  <si>
    <t>Descrição</t>
  </si>
  <si>
    <t>Valor mensal do serviço</t>
  </si>
  <si>
    <t>Valor global da Proposta (valor mensal x nº meses do contrato).</t>
  </si>
  <si>
    <t>VALOR MENSAL DOS SERVIÇOS ( I + II + III)</t>
  </si>
  <si>
    <t xml:space="preserve">           </t>
  </si>
  <si>
    <t>Desconto de Vale Transporte (-6% sobre remuneração)</t>
  </si>
  <si>
    <t xml:space="preserve">Valor proposto por unidade de medida </t>
  </si>
  <si>
    <t>Seguro de Vida</t>
  </si>
  <si>
    <t xml:space="preserve">Auxílio Alimentação </t>
  </si>
  <si>
    <t>Total Tributos</t>
  </si>
  <si>
    <t>Subtotal (A + B + C + D + E)</t>
  </si>
  <si>
    <t>Multa do FGTS e Contribuições Sociais do Aviso Prévio Indenizado</t>
  </si>
  <si>
    <t>Outros (especificar)</t>
  </si>
  <si>
    <t>Outros (Especificar)</t>
  </si>
  <si>
    <t>Adicional de Hora Noturna Reduzida</t>
  </si>
  <si>
    <t>Adicional de Hora Extra no Feriado Trabalhado</t>
  </si>
  <si>
    <t>MÓDULO 2 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</si>
  <si>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</si>
  <si>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</si>
  <si>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</si>
  <si>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</si>
  <si>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</si>
  <si>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Total:</t>
  </si>
  <si>
    <t>VALOR (R$)</t>
  </si>
  <si>
    <t>2.2</t>
  </si>
  <si>
    <t>GPS, FGTS e outras contribuições</t>
  </si>
  <si>
    <t xml:space="preserve">SALÁRIO EDUCAÇÃO </t>
  </si>
  <si>
    <t xml:space="preserve">SESI OU SESC </t>
  </si>
  <si>
    <t>Submódulo 2.3 - Benefícios Mensais e Diários.</t>
  </si>
  <si>
    <t>2.3</t>
  </si>
  <si>
    <t xml:space="preserve">Total </t>
  </si>
  <si>
    <t>Quadro-Resumo do Módulo 2 - Encargos e Benefícios anuais, mensais e diários</t>
  </si>
  <si>
    <t>Encargos e Benefícios anuais, mensais e diários</t>
  </si>
  <si>
    <t>Módulo 3 - Provisão para Rescisão</t>
  </si>
  <si>
    <t>MÓDULO 3 - PROVISÃO PARA RESCISÃO</t>
  </si>
  <si>
    <t>(%)</t>
  </si>
  <si>
    <t>Incidência dos encargos do Submódulo 2.2 sobre Aviso Prévio Trabalhado</t>
  </si>
  <si>
    <t>Multa do FGTS e Contribuições Sociais sobre o Aviso Prévio Trabalhado</t>
  </si>
  <si>
    <t>MÓDULO 4 - CUSTO DE REPOSIÇÃO DE PROFISSIONAL AUSENTE</t>
  </si>
  <si>
    <t>Submódulo 4.1 - Ausências Legais</t>
  </si>
  <si>
    <t>Incidência do Submódulo 2.2 sobre ausências legais</t>
  </si>
  <si>
    <t>Submódulo 4.2 - Intrajornada</t>
  </si>
  <si>
    <t>Intrajornada</t>
  </si>
  <si>
    <t>Intervalo para repouso ou alimentação</t>
  </si>
  <si>
    <t>Incidência do Submódulo 2.2 sobre intrajornada</t>
  </si>
  <si>
    <t>Quadro-Resumo do Módulo 4 - Custo de Reposição do Profissional Ausente</t>
  </si>
  <si>
    <t>MÓDULO 5 - INSUMOS DIVERSOS</t>
  </si>
  <si>
    <t>MÓDULO 6 : CUSTOS INDIRETOS, TRIBUTOS E LUCRO</t>
  </si>
  <si>
    <t>C.2 Tributos Estaduais (especificar)</t>
  </si>
  <si>
    <t>C.3 Tributos Municipais (especificar)  ISS</t>
  </si>
  <si>
    <t>2 - QUADRO-RESUMO DO CUSTO POR EMPREGADO</t>
  </si>
  <si>
    <t>Módulo 2 - Encargos e Benefícios Anuais, Mensais e Diários</t>
  </si>
  <si>
    <t>Módulo 4 - Custo de Reposição do profissional Ausente</t>
  </si>
  <si>
    <t>Módulo 5 - Insumos Diversos</t>
  </si>
  <si>
    <t xml:space="preserve">Módulo 6 -  Custos Indiretos, Tributos e Lucro </t>
  </si>
  <si>
    <t>3. QUADRO-RESUMO DO VALOR MENSAL DOS SERVIÇOS</t>
  </si>
  <si>
    <t>Valor Proposto 
por Posto</t>
  </si>
  <si>
    <t>Qtde de Empregados por Posto</t>
  </si>
  <si>
    <t>4. QUADRO DEMONSTRATIVO DO VALOR GLOBAL DA PROPOSTA</t>
  </si>
  <si>
    <t>VALOR GLOBAL DA PROPOSTA</t>
  </si>
  <si>
    <t>IDENTIFICAÇÃO DO SERVIÇO</t>
  </si>
  <si>
    <t>Classificação Brasileira de Ocupações - (CBO)</t>
  </si>
  <si>
    <t>COMPOSIÇÃO DA REMUNERAÇÃO</t>
  </si>
  <si>
    <t xml:space="preserve">Adicional de Periculosidade </t>
  </si>
  <si>
    <r>
      <t xml:space="preserve">Adicional de Insalubridade </t>
    </r>
  </si>
  <si>
    <t>Submódulo 2.2 - Encargos Previdenciários (GPS), Fundo de Garantia por Tempo de Serviço (FGTS) e outras contribuições.</t>
  </si>
  <si>
    <t>C.1 Tributos Federais (especificar) PIS (0,65%) COFINS(3%)</t>
  </si>
  <si>
    <t>1 - MÓDULOS</t>
  </si>
  <si>
    <t>Mão-de-obra</t>
  </si>
  <si>
    <r>
      <t>Seguro Acidente de Trabalho</t>
    </r>
    <r>
      <rPr>
        <sz val="9"/>
        <color indexed="56"/>
        <rFont val="Times New Roman"/>
        <family val="1"/>
      </rPr>
      <t xml:space="preserve"> (Cálculo do valor: % do RAT x FAP (Fator Acidentário de Prevenção de cada empresa - verificar GFIP) </t>
    </r>
  </si>
  <si>
    <t>2020/2021</t>
  </si>
  <si>
    <t>SIEMACO-RJ</t>
  </si>
  <si>
    <t>SHINE RIO SERVIÇOS CNPJ: 18.623.185/0001-56</t>
  </si>
  <si>
    <t xml:space="preserve"> ANEXO IV - PLANILHA DE CUSTOS E FORMAÇÃO DE PREÇOS 
 ANEXO IVA/IV B  (IN 05/2017)</t>
  </si>
  <si>
    <t>RIO DE JANEIRO/RJ</t>
  </si>
  <si>
    <t>POSTOS</t>
  </si>
  <si>
    <t>RESENDE</t>
  </si>
  <si>
    <t>VALENÇA</t>
  </si>
  <si>
    <t>VOLTA REDONDA</t>
  </si>
  <si>
    <t>BARRA DO PIRAÍ</t>
  </si>
  <si>
    <t>BARRA MANSA</t>
  </si>
  <si>
    <t>PIRAÍ</t>
  </si>
  <si>
    <t>TOTAIS</t>
  </si>
  <si>
    <t>Uniformes e EPI</t>
  </si>
  <si>
    <t>Férias</t>
  </si>
  <si>
    <t>PORTEIRO</t>
  </si>
  <si>
    <t>Outros</t>
  </si>
  <si>
    <t>MUNICÍPIOS DOS SERVIÇOS</t>
  </si>
  <si>
    <t>QUANTIDADE DE FUNCIONÁRIOS POR MUNICÍPIO</t>
  </si>
  <si>
    <t>VALOR MENSAL POR MUNICÍPIO</t>
  </si>
  <si>
    <t>VALOR ANUAL POR MUNICÍPIO</t>
  </si>
  <si>
    <t>RIO DE JANEIRO</t>
  </si>
  <si>
    <t xml:space="preserve">DUQUE DE CAXIAS </t>
  </si>
  <si>
    <t>ARARUAMA</t>
  </si>
  <si>
    <t>BELFORD ROXO</t>
  </si>
  <si>
    <t>CABO FRIO</t>
  </si>
  <si>
    <t>CAMPOS DOS GOYTACAZES</t>
  </si>
  <si>
    <t>SÃO GONÇALO</t>
  </si>
  <si>
    <t>ITABORAÍ</t>
  </si>
  <si>
    <t>MAGÉ</t>
  </si>
  <si>
    <t>MARICÁ</t>
  </si>
  <si>
    <t>NITEROI</t>
  </si>
  <si>
    <t>NOVA FRIBURGO</t>
  </si>
  <si>
    <t>NOVA IGUAÇU</t>
  </si>
  <si>
    <t>PARAÍBA DO SUL - JAPERI</t>
  </si>
  <si>
    <t>PETRÓPOLIS I E II</t>
  </si>
  <si>
    <t>PORCIÚNCULA</t>
  </si>
  <si>
    <t>RIO DAS OSTRAS</t>
  </si>
  <si>
    <t>SÃO FIDÉLIS</t>
  </si>
  <si>
    <t>SÃO JOÃO DA BARRA</t>
  </si>
  <si>
    <t>SÃO FRANCISCO DO ITABAPOANA</t>
  </si>
  <si>
    <t>SÃO JOÃO DE MERITI</t>
  </si>
  <si>
    <t>SAQUAREMA</t>
  </si>
  <si>
    <t>TERESÓPOLIS</t>
  </si>
  <si>
    <t>Processo nº E-20/001.006339/2019</t>
  </si>
  <si>
    <t>Pregão Eletrônico nº 27/2020</t>
  </si>
  <si>
    <t>26/10/2020 às 11:02hs</t>
  </si>
  <si>
    <t>DISCRIMINAÇÃO DOS SERVIÇOS (Contratação de empresa para prestação de serviços continuados de Portaria, para atender às necessidades da DEFENSORIA PÚBLICA DO ESTADO DO RIO DE JANEIRO, conforme este Edital e seus anexos, em especial o
TERMO DE REFERÊNCIA)</t>
  </si>
  <si>
    <t>5174-10</t>
  </si>
  <si>
    <t>PORTEIRO RIO DE JANEIRO</t>
  </si>
  <si>
    <t>PORTEIRO DUQUE DE CAXIAS</t>
  </si>
  <si>
    <t>PORTEIRO ARARUAMA</t>
  </si>
  <si>
    <t>PORTEIRO BARRA DO PIRAÍ</t>
  </si>
  <si>
    <t>PORTEIRO BARRA MANSA</t>
  </si>
  <si>
    <t>PORTEIRO BELFORD ROXO</t>
  </si>
  <si>
    <t>PORTEIRO CABO FRIO</t>
  </si>
  <si>
    <t>PORTEIRO CAMPOS DOS GOYTACAZES</t>
  </si>
  <si>
    <t>PORTEIRO SÃO GONÇALO</t>
  </si>
  <si>
    <t>VALOR POR PROFISSIONAL</t>
  </si>
  <si>
    <t>ANEXO B</t>
  </si>
  <si>
    <t>PLANILHA FORMAÇÃO DE PREÇOS UNITÁRIOS UNIFORMES</t>
  </si>
  <si>
    <t>Quantidade Anual</t>
  </si>
  <si>
    <t>Valor Unitário Estimado</t>
  </si>
  <si>
    <t>Valor Total Estimado</t>
  </si>
  <si>
    <t>Conjunto completo do tipo calça e blazer com emblema da empesa no lado equerdo superior do blazer, confeccionado em tecido Oxford, na cor preta</t>
  </si>
  <si>
    <t>Camisa manga comprida, confeccionada no tecido poliéster, na cor branca</t>
  </si>
  <si>
    <t>Gravata confeccionada em tecido de algodão, na cor vermelho grená</t>
  </si>
  <si>
    <t>Cinto com fivela, em couro, na cor preta</t>
  </si>
  <si>
    <t>Meia social, em algodão/poliamida, na cor preta</t>
  </si>
  <si>
    <t>Crachá com identificação, em PVC</t>
  </si>
  <si>
    <t>Valor Mensal Estimado</t>
  </si>
  <si>
    <t>PLANILHA FORMAÇÃO DE PREÇOS EQUIPAMENTOS</t>
  </si>
  <si>
    <t>Máscaras de proteção reutilizáveis padronizadas, mínimo de 4 unidades mensais</t>
  </si>
  <si>
    <t>Álcool em gel 70%, mínimo</t>
  </si>
  <si>
    <t>Transporte (PROVISIONADO BILHETE ÚNICO INTERMUNICIPAL)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</si>
</sst>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  <numFmt numFmtId="179" formatCode="_(* #,##0_);_(* \(#,##0\);_(* &quot;-&quot;??_);_(@_)"/>
    <numFmt numFmtId="180" formatCode="00"/>
    <numFmt numFmtId="181" formatCode="0.0%"/>
    <numFmt numFmtId="182" formatCode="0.0000"/>
    <numFmt numFmtId="183" formatCode="0.000%"/>
    <numFmt numFmtId="184" formatCode="0.0000%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00_);_(* \(#,##0.000\);_(* &quot;-&quot;??_);_(@_)"/>
    <numFmt numFmtId="190" formatCode="_(* #,##0.0000_);_(* \(#,##0.0000\);_(* &quot;-&quot;??_);_(@_)"/>
    <numFmt numFmtId="191" formatCode="#,##0.00\ _$;\-#,##0.00\ _$"/>
    <numFmt numFmtId="192" formatCode="#,##0.000_);\(#,##0.000\)"/>
    <numFmt numFmtId="193" formatCode="#,##0.00_ ;\-#,##0.00\ "/>
    <numFmt numFmtId="194" formatCode="0.0"/>
    <numFmt numFmtId="195" formatCode="0.000000"/>
    <numFmt numFmtId="196" formatCode="0.00000"/>
    <numFmt numFmtId="197" formatCode="0.000"/>
    <numFmt numFmtId="198" formatCode="&quot;Ativado&quot;;&quot;Ativado&quot;;&quot;Desativado&quot;"/>
    <numFmt numFmtId="199" formatCode="[$-416]dddd\,\ d&quot; de &quot;mmmm&quot; de &quot;yyyy"/>
    <numFmt numFmtId="200" formatCode="#,##0.0000"/>
    <numFmt numFmtId="201" formatCode="_-&quot;R$&quot;\ * #,##0.0_-;\-&quot;R$&quot;\ * #,##0.0_-;_-&quot;R$&quot;\ * &quot;-&quot;??_-;_-@_-"/>
    <numFmt numFmtId="202" formatCode="_-&quot;R$&quot;\ * #,##0.000_-;\-&quot;R$&quot;\ * #,##0.000_-;_-&quot;R$&quot;\ * &quot;-&quot;??_-;_-@_-"/>
    <numFmt numFmtId="203" formatCode="_-&quot;R$&quot;\ * #,##0.0000_-;\-&quot;R$&quot;\ * #,##0.0000_-;_-&quot;R$&quot;\ 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7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Arial"/>
      <family val="2"/>
    </font>
    <font>
      <b/>
      <sz val="9"/>
      <name val="Segoe UI"/>
      <family val="2"/>
    </font>
    <font>
      <sz val="14"/>
      <color indexed="56"/>
      <name val="Times New Roman"/>
      <family val="1"/>
    </font>
    <font>
      <sz val="13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56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  <font>
      <sz val="13"/>
      <color theme="3"/>
      <name val="Times New Roman"/>
      <family val="1"/>
    </font>
    <font>
      <b/>
      <sz val="12"/>
      <color theme="3"/>
      <name val="Times New Roman"/>
      <family val="1"/>
    </font>
    <font>
      <b/>
      <sz val="14"/>
      <color theme="3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3"/>
      <name val="Times New Roman"/>
      <family val="1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1" fillId="16" borderId="5" applyNumberFormat="0" applyAlignment="0" applyProtection="0"/>
    <xf numFmtId="17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32" fillId="24" borderId="0" xfId="0" applyFont="1" applyFill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2" fillId="24" borderId="0" xfId="0" applyFont="1" applyFill="1" applyAlignment="1">
      <alignment horizontal="left" vertical="center"/>
    </xf>
    <xf numFmtId="0" fontId="34" fillId="0" borderId="0" xfId="0" applyFont="1" applyAlignment="1">
      <alignment horizontal="justify" vertical="center" wrapText="1"/>
    </xf>
    <xf numFmtId="0" fontId="32" fillId="24" borderId="10" xfId="0" applyFont="1" applyFill="1" applyBorder="1" applyAlignment="1">
      <alignment vertical="center" wrapText="1"/>
    </xf>
    <xf numFmtId="0" fontId="32" fillId="25" borderId="10" xfId="0" applyFont="1" applyFill="1" applyBorder="1" applyAlignment="1">
      <alignment horizontal="center" vertical="center"/>
    </xf>
    <xf numFmtId="0" fontId="32" fillId="25" borderId="0" xfId="0" applyFont="1" applyFill="1" applyAlignment="1">
      <alignment vertical="center"/>
    </xf>
    <xf numFmtId="49" fontId="35" fillId="25" borderId="11" xfId="0" applyNumberFormat="1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/>
    </xf>
    <xf numFmtId="0" fontId="35" fillId="25" borderId="11" xfId="0" applyFont="1" applyFill="1" applyBorder="1" applyAlignment="1">
      <alignment horizontal="center" vertical="center" wrapText="1"/>
    </xf>
    <xf numFmtId="49" fontId="36" fillId="25" borderId="0" xfId="0" applyNumberFormat="1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horizontal="left" vertical="center"/>
    </xf>
    <xf numFmtId="0" fontId="32" fillId="25" borderId="13" xfId="0" applyFont="1" applyFill="1" applyBorder="1" applyAlignment="1">
      <alignment horizontal="left" vertical="center"/>
    </xf>
    <xf numFmtId="0" fontId="32" fillId="25" borderId="14" xfId="0" applyFont="1" applyFill="1" applyBorder="1" applyAlignment="1">
      <alignment horizontal="left" vertical="center"/>
    </xf>
    <xf numFmtId="0" fontId="35" fillId="25" borderId="10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left" vertical="center"/>
    </xf>
    <xf numFmtId="14" fontId="32" fillId="25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4" fontId="32" fillId="0" borderId="14" xfId="45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vertical="center"/>
    </xf>
    <xf numFmtId="4" fontId="35" fillId="0" borderId="14" xfId="45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0" fontId="32" fillId="0" borderId="15" xfId="56" applyNumberFormat="1" applyFont="1" applyFill="1" applyBorder="1" applyAlignment="1">
      <alignment horizontal="center" vertical="center"/>
    </xf>
    <xf numFmtId="2" fontId="32" fillId="0" borderId="15" xfId="0" applyNumberFormat="1" applyFont="1" applyFill="1" applyBorder="1" applyAlignment="1">
      <alignment vertical="center"/>
    </xf>
    <xf numFmtId="10" fontId="32" fillId="0" borderId="15" xfId="0" applyNumberFormat="1" applyFont="1" applyFill="1" applyBorder="1" applyAlignment="1">
      <alignment horizontal="center" vertical="center"/>
    </xf>
    <xf numFmtId="10" fontId="35" fillId="0" borderId="15" xfId="0" applyNumberFormat="1" applyFont="1" applyFill="1" applyBorder="1" applyAlignment="1">
      <alignment horizontal="center" vertical="center"/>
    </xf>
    <xf numFmtId="4" fontId="35" fillId="0" borderId="15" xfId="0" applyNumberFormat="1" applyFont="1" applyFill="1" applyBorder="1" applyAlignment="1">
      <alignment vertical="center"/>
    </xf>
    <xf numFmtId="180" fontId="32" fillId="0" borderId="15" xfId="0" applyNumberFormat="1" applyFont="1" applyFill="1" applyBorder="1" applyAlignment="1">
      <alignment horizontal="center" vertical="center"/>
    </xf>
    <xf numFmtId="4" fontId="32" fillId="0" borderId="15" xfId="45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0" fontId="35" fillId="0" borderId="15" xfId="56" applyNumberFormat="1" applyFont="1" applyFill="1" applyBorder="1" applyAlignment="1">
      <alignment horizontal="center" vertical="center"/>
    </xf>
    <xf numFmtId="4" fontId="35" fillId="0" borderId="15" xfId="45" applyNumberFormat="1" applyFont="1" applyFill="1" applyBorder="1" applyAlignment="1">
      <alignment horizontal="right" vertical="center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4" fontId="32" fillId="0" borderId="10" xfId="45" applyNumberFormat="1" applyFont="1" applyFill="1" applyBorder="1" applyAlignment="1">
      <alignment vertical="center"/>
    </xf>
    <xf numFmtId="176" fontId="32" fillId="24" borderId="0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 wrapText="1"/>
    </xf>
    <xf numFmtId="176" fontId="32" fillId="24" borderId="0" xfId="0" applyNumberFormat="1" applyFont="1" applyFill="1" applyBorder="1" applyAlignment="1">
      <alignment vertical="center"/>
    </xf>
    <xf numFmtId="180" fontId="32" fillId="0" borderId="10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4" fontId="32" fillId="0" borderId="15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76" fontId="35" fillId="0" borderId="0" xfId="0" applyNumberFormat="1" applyFont="1" applyBorder="1" applyAlignment="1">
      <alignment vertical="center"/>
    </xf>
    <xf numFmtId="0" fontId="32" fillId="25" borderId="18" xfId="0" applyFont="1" applyFill="1" applyBorder="1" applyAlignment="1">
      <alignment vertical="center"/>
    </xf>
    <xf numFmtId="0" fontId="32" fillId="25" borderId="0" xfId="0" applyFont="1" applyFill="1" applyBorder="1" applyAlignment="1">
      <alignment vertical="center"/>
    </xf>
    <xf numFmtId="1" fontId="32" fillId="24" borderId="0" xfId="0" applyNumberFormat="1" applyFont="1" applyFill="1" applyBorder="1" applyAlignment="1">
      <alignment horizontal="center" vertical="center"/>
    </xf>
    <xf numFmtId="49" fontId="35" fillId="0" borderId="15" xfId="45" applyNumberFormat="1" applyFont="1" applyFill="1" applyBorder="1" applyAlignment="1">
      <alignment horizontal="left" vertical="center"/>
    </xf>
    <xf numFmtId="49" fontId="35" fillId="0" borderId="19" xfId="45" applyNumberFormat="1" applyFont="1" applyFill="1" applyBorder="1" applyAlignment="1">
      <alignment horizontal="center" vertical="center"/>
    </xf>
    <xf numFmtId="49" fontId="35" fillId="0" borderId="20" xfId="45" applyNumberFormat="1" applyFont="1" applyFill="1" applyBorder="1" applyAlignment="1">
      <alignment horizontal="center" vertical="center"/>
    </xf>
    <xf numFmtId="49" fontId="35" fillId="0" borderId="21" xfId="45" applyNumberFormat="1" applyFont="1" applyFill="1" applyBorder="1" applyAlignment="1">
      <alignment horizontal="center" vertical="center"/>
    </xf>
    <xf numFmtId="176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26" borderId="15" xfId="0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vertical="center"/>
    </xf>
    <xf numFmtId="49" fontId="35" fillId="26" borderId="15" xfId="45" applyNumberFormat="1" applyFont="1" applyFill="1" applyBorder="1" applyAlignment="1">
      <alignment horizontal="left" vertical="center"/>
    </xf>
    <xf numFmtId="10" fontId="35" fillId="26" borderId="15" xfId="56" applyNumberFormat="1" applyFont="1" applyFill="1" applyBorder="1" applyAlignment="1">
      <alignment horizontal="center" vertical="center"/>
    </xf>
    <xf numFmtId="4" fontId="35" fillId="26" borderId="15" xfId="45" applyNumberFormat="1" applyFont="1" applyFill="1" applyBorder="1" applyAlignment="1">
      <alignment horizontal="right" vertical="center"/>
    </xf>
    <xf numFmtId="180" fontId="35" fillId="26" borderId="15" xfId="0" applyNumberFormat="1" applyFont="1" applyFill="1" applyBorder="1" applyAlignment="1">
      <alignment horizontal="center" vertical="center"/>
    </xf>
    <xf numFmtId="10" fontId="32" fillId="26" borderId="15" xfId="56" applyNumberFormat="1" applyFont="1" applyFill="1" applyBorder="1" applyAlignment="1">
      <alignment horizontal="center" vertical="center"/>
    </xf>
    <xf numFmtId="4" fontId="32" fillId="26" borderId="15" xfId="45" applyNumberFormat="1" applyFont="1" applyFill="1" applyBorder="1" applyAlignment="1">
      <alignment horizontal="right" vertical="center"/>
    </xf>
    <xf numFmtId="4" fontId="32" fillId="26" borderId="15" xfId="0" applyNumberFormat="1" applyFont="1" applyFill="1" applyBorder="1" applyAlignment="1">
      <alignment vertical="center"/>
    </xf>
    <xf numFmtId="4" fontId="35" fillId="26" borderId="15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2" fillId="27" borderId="0" xfId="0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horizontal="left" vertical="center"/>
    </xf>
    <xf numFmtId="14" fontId="32" fillId="27" borderId="0" xfId="0" applyNumberFormat="1" applyFont="1" applyFill="1" applyBorder="1" applyAlignment="1">
      <alignment horizontal="center" vertical="center"/>
    </xf>
    <xf numFmtId="0" fontId="35" fillId="27" borderId="10" xfId="0" applyFont="1" applyFill="1" applyBorder="1" applyAlignment="1">
      <alignment horizontal="center" vertical="center"/>
    </xf>
    <xf numFmtId="176" fontId="35" fillId="24" borderId="0" xfId="0" applyNumberFormat="1" applyFont="1" applyFill="1" applyBorder="1" applyAlignment="1">
      <alignment vertical="center"/>
    </xf>
    <xf numFmtId="0" fontId="32" fillId="27" borderId="10" xfId="0" applyNumberFormat="1" applyFont="1" applyFill="1" applyBorder="1" applyAlignment="1">
      <alignment horizontal="center" vertical="center"/>
    </xf>
    <xf numFmtId="4" fontId="32" fillId="27" borderId="10" xfId="45" applyNumberFormat="1" applyFont="1" applyFill="1" applyBorder="1" applyAlignment="1">
      <alignment vertical="center"/>
    </xf>
    <xf numFmtId="4" fontId="35" fillId="27" borderId="10" xfId="45" applyNumberFormat="1" applyFont="1" applyFill="1" applyBorder="1" applyAlignment="1">
      <alignment vertical="center"/>
    </xf>
    <xf numFmtId="178" fontId="32" fillId="24" borderId="0" xfId="45" applyFont="1" applyFill="1" applyBorder="1" applyAlignment="1">
      <alignment vertical="center"/>
    </xf>
    <xf numFmtId="0" fontId="36" fillId="28" borderId="0" xfId="0" applyFont="1" applyFill="1" applyBorder="1" applyAlignment="1">
      <alignment vertical="center"/>
    </xf>
    <xf numFmtId="178" fontId="33" fillId="24" borderId="0" xfId="45" applyFont="1" applyFill="1" applyBorder="1" applyAlignment="1">
      <alignment vertical="center"/>
    </xf>
    <xf numFmtId="0" fontId="33" fillId="25" borderId="0" xfId="0" applyFont="1" applyFill="1" applyBorder="1" applyAlignment="1">
      <alignment horizontal="left" vertical="center"/>
    </xf>
    <xf numFmtId="1" fontId="33" fillId="24" borderId="0" xfId="0" applyNumberFormat="1" applyFont="1" applyFill="1" applyBorder="1" applyAlignment="1">
      <alignment horizontal="center" vertical="center"/>
    </xf>
    <xf numFmtId="176" fontId="33" fillId="24" borderId="0" xfId="0" applyNumberFormat="1" applyFont="1" applyFill="1" applyBorder="1" applyAlignment="1">
      <alignment horizontal="center" vertical="center"/>
    </xf>
    <xf numFmtId="0" fontId="32" fillId="28" borderId="0" xfId="0" applyFont="1" applyFill="1" applyBorder="1" applyAlignment="1">
      <alignment horizontal="center" vertical="center"/>
    </xf>
    <xf numFmtId="0" fontId="32" fillId="28" borderId="0" xfId="0" applyFont="1" applyFill="1" applyBorder="1" applyAlignment="1">
      <alignment horizontal="left" vertical="center"/>
    </xf>
    <xf numFmtId="14" fontId="32" fillId="28" borderId="0" xfId="0" applyNumberFormat="1" applyFont="1" applyFill="1" applyBorder="1" applyAlignment="1">
      <alignment horizontal="center" vertical="center"/>
    </xf>
    <xf numFmtId="0" fontId="35" fillId="28" borderId="15" xfId="0" applyFont="1" applyFill="1" applyBorder="1" applyAlignment="1">
      <alignment horizontal="center" vertical="center"/>
    </xf>
    <xf numFmtId="0" fontId="35" fillId="28" borderId="10" xfId="0" applyFont="1" applyFill="1" applyBorder="1" applyAlignment="1">
      <alignment horizontal="center" vertical="center"/>
    </xf>
    <xf numFmtId="178" fontId="32" fillId="0" borderId="0" xfId="45" applyFont="1" applyBorder="1" applyAlignment="1">
      <alignment vertical="center"/>
    </xf>
    <xf numFmtId="180" fontId="32" fillId="28" borderId="15" xfId="0" applyNumberFormat="1" applyFont="1" applyFill="1" applyBorder="1" applyAlignment="1">
      <alignment horizontal="center" vertical="center"/>
    </xf>
    <xf numFmtId="10" fontId="32" fillId="28" borderId="15" xfId="56" applyNumberFormat="1" applyFont="1" applyFill="1" applyBorder="1" applyAlignment="1">
      <alignment horizontal="center" vertical="center"/>
    </xf>
    <xf numFmtId="4" fontId="32" fillId="28" borderId="15" xfId="45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178" fontId="32" fillId="24" borderId="0" xfId="45" applyFont="1" applyFill="1" applyAlignment="1">
      <alignment vertical="center"/>
    </xf>
    <xf numFmtId="10" fontId="35" fillId="28" borderId="15" xfId="56" applyNumberFormat="1" applyFont="1" applyFill="1" applyBorder="1" applyAlignment="1">
      <alignment horizontal="center" vertical="center"/>
    </xf>
    <xf numFmtId="4" fontId="35" fillId="28" borderId="15" xfId="56" applyNumberFormat="1" applyFont="1" applyFill="1" applyBorder="1" applyAlignment="1">
      <alignment horizontal="right" vertical="center"/>
    </xf>
    <xf numFmtId="4" fontId="35" fillId="28" borderId="15" xfId="45" applyNumberFormat="1" applyFont="1" applyFill="1" applyBorder="1" applyAlignment="1">
      <alignment horizontal="right" vertical="center"/>
    </xf>
    <xf numFmtId="176" fontId="33" fillId="24" borderId="0" xfId="0" applyNumberFormat="1" applyFont="1" applyFill="1" applyBorder="1" applyAlignment="1">
      <alignment vertical="center"/>
    </xf>
    <xf numFmtId="0" fontId="35" fillId="25" borderId="12" xfId="0" applyFont="1" applyFill="1" applyBorder="1" applyAlignment="1">
      <alignment vertical="center"/>
    </xf>
    <xf numFmtId="0" fontId="32" fillId="25" borderId="10" xfId="0" applyNumberFormat="1" applyFont="1" applyFill="1" applyBorder="1" applyAlignment="1">
      <alignment horizontal="center" vertical="center"/>
    </xf>
    <xf numFmtId="4" fontId="32" fillId="29" borderId="10" xfId="45" applyNumberFormat="1" applyFont="1" applyFill="1" applyBorder="1" applyAlignment="1">
      <alignment vertical="center"/>
    </xf>
    <xf numFmtId="4" fontId="32" fillId="25" borderId="10" xfId="45" applyNumberFormat="1" applyFont="1" applyFill="1" applyBorder="1" applyAlignment="1">
      <alignment vertical="center"/>
    </xf>
    <xf numFmtId="176" fontId="32" fillId="25" borderId="0" xfId="0" applyNumberFormat="1" applyFont="1" applyFill="1" applyBorder="1" applyAlignment="1">
      <alignment vertical="center"/>
    </xf>
    <xf numFmtId="4" fontId="32" fillId="25" borderId="16" xfId="45" applyNumberFormat="1" applyFont="1" applyFill="1" applyBorder="1" applyAlignment="1">
      <alignment vertical="center"/>
    </xf>
    <xf numFmtId="4" fontId="32" fillId="25" borderId="22" xfId="45" applyNumberFormat="1" applyFont="1" applyFill="1" applyBorder="1" applyAlignment="1">
      <alignment vertical="center"/>
    </xf>
    <xf numFmtId="4" fontId="32" fillId="25" borderId="17" xfId="45" applyNumberFormat="1" applyFont="1" applyFill="1" applyBorder="1" applyAlignment="1">
      <alignment horizontal="right" vertical="center"/>
    </xf>
    <xf numFmtId="4" fontId="35" fillId="25" borderId="15" xfId="45" applyNumberFormat="1" applyFont="1" applyFill="1" applyBorder="1" applyAlignment="1">
      <alignment horizontal="right" vertical="center"/>
    </xf>
    <xf numFmtId="0" fontId="33" fillId="25" borderId="0" xfId="0" applyFont="1" applyFill="1" applyAlignment="1">
      <alignment vertical="center"/>
    </xf>
    <xf numFmtId="0" fontId="35" fillId="25" borderId="23" xfId="0" applyFont="1" applyFill="1" applyBorder="1" applyAlignment="1">
      <alignment horizontal="center" vertical="center" wrapText="1"/>
    </xf>
    <xf numFmtId="0" fontId="35" fillId="25" borderId="24" xfId="0" applyFont="1" applyFill="1" applyBorder="1" applyAlignment="1">
      <alignment horizontal="center" vertical="center"/>
    </xf>
    <xf numFmtId="0" fontId="35" fillId="25" borderId="25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 wrapText="1"/>
    </xf>
    <xf numFmtId="0" fontId="32" fillId="25" borderId="15" xfId="0" applyNumberFormat="1" applyFont="1" applyFill="1" applyBorder="1" applyAlignment="1">
      <alignment horizontal="center" vertical="center"/>
    </xf>
    <xf numFmtId="176" fontId="32" fillId="25" borderId="15" xfId="0" applyNumberFormat="1" applyFont="1" applyFill="1" applyBorder="1" applyAlignment="1">
      <alignment horizontal="left" vertical="center"/>
    </xf>
    <xf numFmtId="0" fontId="32" fillId="25" borderId="15" xfId="0" applyFont="1" applyFill="1" applyBorder="1" applyAlignment="1">
      <alignment horizontal="center" vertical="center"/>
    </xf>
    <xf numFmtId="178" fontId="32" fillId="25" borderId="15" xfId="45" applyFont="1" applyFill="1" applyBorder="1" applyAlignment="1">
      <alignment horizontal="left" vertical="center"/>
    </xf>
    <xf numFmtId="176" fontId="32" fillId="25" borderId="15" xfId="45" applyNumberFormat="1" applyFont="1" applyFill="1" applyBorder="1" applyAlignment="1">
      <alignment vertical="center"/>
    </xf>
    <xf numFmtId="49" fontId="35" fillId="25" borderId="24" xfId="45" applyNumberFormat="1" applyFont="1" applyFill="1" applyBorder="1" applyAlignment="1">
      <alignment horizontal="left" vertical="center"/>
    </xf>
    <xf numFmtId="49" fontId="35" fillId="25" borderId="27" xfId="45" applyNumberFormat="1" applyFont="1" applyFill="1" applyBorder="1" applyAlignment="1">
      <alignment horizontal="left" vertical="center"/>
    </xf>
    <xf numFmtId="49" fontId="35" fillId="25" borderId="25" xfId="45" applyNumberFormat="1" applyFont="1" applyFill="1" applyBorder="1" applyAlignment="1">
      <alignment horizontal="left" vertical="center"/>
    </xf>
    <xf numFmtId="176" fontId="35" fillId="25" borderId="15" xfId="45" applyNumberFormat="1" applyFont="1" applyFill="1" applyBorder="1" applyAlignment="1">
      <alignment horizontal="left" vertical="center"/>
    </xf>
    <xf numFmtId="176" fontId="33" fillId="25" borderId="0" xfId="0" applyNumberFormat="1" applyFont="1" applyFill="1" applyBorder="1" applyAlignment="1">
      <alignment vertical="center"/>
    </xf>
    <xf numFmtId="0" fontId="32" fillId="25" borderId="16" xfId="0" applyNumberFormat="1" applyFont="1" applyFill="1" applyBorder="1" applyAlignment="1">
      <alignment horizontal="center" vertical="center"/>
    </xf>
    <xf numFmtId="4" fontId="32" fillId="29" borderId="16" xfId="45" applyNumberFormat="1" applyFont="1" applyFill="1" applyBorder="1" applyAlignment="1">
      <alignment vertical="center"/>
    </xf>
    <xf numFmtId="4" fontId="32" fillId="29" borderId="15" xfId="45" applyNumberFormat="1" applyFont="1" applyFill="1" applyBorder="1" applyAlignment="1">
      <alignment vertical="center"/>
    </xf>
    <xf numFmtId="4" fontId="32" fillId="25" borderId="15" xfId="45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76" fontId="32" fillId="0" borderId="0" xfId="45" applyNumberFormat="1" applyFont="1" applyFill="1" applyBorder="1" applyAlignment="1">
      <alignment vertical="center"/>
    </xf>
    <xf numFmtId="49" fontId="35" fillId="0" borderId="0" xfId="45" applyNumberFormat="1" applyFont="1" applyFill="1" applyBorder="1" applyAlignment="1">
      <alignment vertical="center"/>
    </xf>
    <xf numFmtId="176" fontId="35" fillId="0" borderId="0" xfId="45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4" fontId="32" fillId="0" borderId="0" xfId="0" applyNumberFormat="1" applyFont="1" applyFill="1" applyBorder="1" applyAlignment="1">
      <alignment horizontal="center" vertical="center"/>
    </xf>
    <xf numFmtId="49" fontId="35" fillId="25" borderId="0" xfId="0" applyNumberFormat="1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 wrapText="1"/>
    </xf>
    <xf numFmtId="43" fontId="32" fillId="0" borderId="0" xfId="0" applyNumberFormat="1" applyFont="1" applyAlignment="1">
      <alignment vertical="center"/>
    </xf>
    <xf numFmtId="49" fontId="32" fillId="25" borderId="15" xfId="0" applyNumberFormat="1" applyFont="1" applyFill="1" applyBorder="1" applyAlignment="1">
      <alignment horizontal="center" vertical="center" wrapText="1"/>
    </xf>
    <xf numFmtId="178" fontId="32" fillId="25" borderId="0" xfId="45" applyFont="1" applyFill="1" applyAlignment="1">
      <alignment vertical="center"/>
    </xf>
    <xf numFmtId="178" fontId="0" fillId="0" borderId="0" xfId="45" applyFont="1" applyAlignment="1">
      <alignment/>
    </xf>
    <xf numFmtId="184" fontId="32" fillId="0" borderId="15" xfId="56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6" fillId="25" borderId="0" xfId="0" applyNumberFormat="1" applyFont="1" applyFill="1" applyBorder="1" applyAlignment="1">
      <alignment horizontal="left" vertical="center" wrapText="1"/>
    </xf>
    <xf numFmtId="49" fontId="35" fillId="25" borderId="0" xfId="0" applyNumberFormat="1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left" vertical="center"/>
    </xf>
    <xf numFmtId="0" fontId="32" fillId="25" borderId="13" xfId="0" applyFont="1" applyFill="1" applyBorder="1" applyAlignment="1">
      <alignment horizontal="left" vertical="center"/>
    </xf>
    <xf numFmtId="0" fontId="32" fillId="25" borderId="14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5" fillId="26" borderId="15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49" fontId="35" fillId="0" borderId="19" xfId="45" applyNumberFormat="1" applyFont="1" applyFill="1" applyBorder="1" applyAlignment="1">
      <alignment horizontal="center" vertical="center"/>
    </xf>
    <xf numFmtId="49" fontId="35" fillId="0" borderId="20" xfId="45" applyNumberFormat="1" applyFont="1" applyFill="1" applyBorder="1" applyAlignment="1">
      <alignment horizontal="center" vertical="center"/>
    </xf>
    <xf numFmtId="49" fontId="35" fillId="0" borderId="21" xfId="45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5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5" xfId="0" applyBorder="1" applyAlignment="1">
      <alignment horizontal="center"/>
    </xf>
    <xf numFmtId="44" fontId="0" fillId="0" borderId="15" xfId="56" applyNumberFormat="1" applyFont="1" applyBorder="1" applyAlignment="1">
      <alignment horizontal="center"/>
    </xf>
    <xf numFmtId="178" fontId="0" fillId="0" borderId="15" xfId="45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44" fontId="0" fillId="0" borderId="30" xfId="56" applyNumberFormat="1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37" fillId="31" borderId="31" xfId="0" applyNumberFormat="1" applyFont="1" applyFill="1" applyBorder="1" applyAlignment="1">
      <alignment/>
    </xf>
    <xf numFmtId="44" fontId="38" fillId="0" borderId="15" xfId="56" applyNumberFormat="1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44" fontId="38" fillId="0" borderId="33" xfId="56" applyNumberFormat="1" applyFont="1" applyBorder="1" applyAlignment="1">
      <alignment horizontal="center" vertical="center"/>
    </xf>
    <xf numFmtId="178" fontId="38" fillId="0" borderId="34" xfId="45" applyFont="1" applyBorder="1" applyAlignment="1">
      <alignment horizontal="center" vertical="center"/>
    </xf>
    <xf numFmtId="178" fontId="38" fillId="0" borderId="35" xfId="45" applyFont="1" applyBorder="1" applyAlignment="1">
      <alignment horizontal="center" vertical="center"/>
    </xf>
    <xf numFmtId="44" fontId="38" fillId="0" borderId="30" xfId="56" applyNumberFormat="1" applyFont="1" applyBorder="1" applyAlignment="1">
      <alignment horizontal="center" vertical="center"/>
    </xf>
    <xf numFmtId="178" fontId="38" fillId="0" borderId="36" xfId="45" applyFont="1" applyBorder="1" applyAlignment="1">
      <alignment horizontal="center" vertical="center"/>
    </xf>
    <xf numFmtId="44" fontId="32" fillId="24" borderId="0" xfId="0" applyNumberFormat="1" applyFont="1" applyFill="1" applyAlignment="1">
      <alignment vertical="center"/>
    </xf>
    <xf numFmtId="44" fontId="39" fillId="31" borderId="31" xfId="0" applyNumberFormat="1" applyFont="1" applyFill="1" applyBorder="1" applyAlignment="1">
      <alignment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8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178" fontId="40" fillId="0" borderId="15" xfId="45" applyFont="1" applyBorder="1" applyAlignment="1">
      <alignment vertical="center"/>
    </xf>
    <xf numFmtId="178" fontId="40" fillId="0" borderId="35" xfId="45" applyFont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8" xfId="0" applyFont="1" applyBorder="1" applyAlignment="1">
      <alignment horizontal="center" vertical="center"/>
    </xf>
    <xf numFmtId="178" fontId="40" fillId="0" borderId="38" xfId="45" applyFont="1" applyBorder="1" applyAlignment="1">
      <alignment vertical="center"/>
    </xf>
    <xf numFmtId="178" fontId="40" fillId="0" borderId="39" xfId="45" applyFont="1" applyBorder="1" applyAlignment="1">
      <alignment horizontal="center" vertical="center"/>
    </xf>
    <xf numFmtId="178" fontId="41" fillId="0" borderId="40" xfId="45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42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178" fontId="0" fillId="0" borderId="0" xfId="45" applyFont="1" applyAlignment="1">
      <alignment vertical="center"/>
    </xf>
    <xf numFmtId="203" fontId="0" fillId="0" borderId="0" xfId="0" applyNumberFormat="1" applyAlignment="1">
      <alignment vertical="center"/>
    </xf>
    <xf numFmtId="0" fontId="36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top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14" fontId="35" fillId="24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32" fillId="25" borderId="0" xfId="0" applyFont="1" applyFill="1" applyBorder="1" applyAlignment="1">
      <alignment horizontal="left" vertical="center" wrapText="1"/>
    </xf>
    <xf numFmtId="0" fontId="32" fillId="25" borderId="12" xfId="0" applyFont="1" applyFill="1" applyBorder="1" applyAlignment="1">
      <alignment horizontal="left" vertical="center"/>
    </xf>
    <xf numFmtId="0" fontId="32" fillId="25" borderId="13" xfId="0" applyFont="1" applyFill="1" applyBorder="1" applyAlignment="1">
      <alignment horizontal="left" vertical="center"/>
    </xf>
    <xf numFmtId="0" fontId="32" fillId="25" borderId="14" xfId="0" applyFont="1" applyFill="1" applyBorder="1" applyAlignment="1">
      <alignment horizontal="left" vertical="center"/>
    </xf>
    <xf numFmtId="14" fontId="32" fillId="25" borderId="1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left" vertical="center"/>
    </xf>
    <xf numFmtId="0" fontId="35" fillId="25" borderId="0" xfId="0" applyFont="1" applyFill="1" applyBorder="1" applyAlignment="1">
      <alignment horizontal="left" vertical="center"/>
    </xf>
    <xf numFmtId="49" fontId="35" fillId="25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/>
    </xf>
    <xf numFmtId="49" fontId="36" fillId="25" borderId="0" xfId="0" applyNumberFormat="1" applyFont="1" applyFill="1" applyBorder="1" applyAlignment="1">
      <alignment horizontal="left" vertical="center" wrapText="1"/>
    </xf>
    <xf numFmtId="0" fontId="36" fillId="25" borderId="0" xfId="0" applyFont="1" applyFill="1" applyAlignment="1">
      <alignment horizontal="left" vertical="center"/>
    </xf>
    <xf numFmtId="49" fontId="35" fillId="25" borderId="0" xfId="0" applyNumberFormat="1" applyFont="1" applyFill="1" applyBorder="1" applyAlignment="1">
      <alignment horizontal="center" vertical="center" wrapText="1"/>
    </xf>
    <xf numFmtId="0" fontId="35" fillId="25" borderId="12" xfId="0" applyFont="1" applyFill="1" applyBorder="1" applyAlignment="1">
      <alignment horizontal="left" vertical="center"/>
    </xf>
    <xf numFmtId="0" fontId="35" fillId="25" borderId="13" xfId="0" applyFont="1" applyFill="1" applyBorder="1" applyAlignment="1">
      <alignment horizontal="left" vertical="center"/>
    </xf>
    <xf numFmtId="0" fontId="35" fillId="25" borderId="14" xfId="0" applyFont="1" applyFill="1" applyBorder="1" applyAlignment="1">
      <alignment horizontal="left" vertical="center"/>
    </xf>
    <xf numFmtId="49" fontId="32" fillId="25" borderId="12" xfId="45" applyNumberFormat="1" applyFont="1" applyFill="1" applyBorder="1" applyAlignment="1">
      <alignment horizontal="center" vertical="center" wrapText="1"/>
    </xf>
    <xf numFmtId="176" fontId="32" fillId="25" borderId="14" xfId="45" applyNumberFormat="1" applyFont="1" applyFill="1" applyBorder="1" applyAlignment="1">
      <alignment horizontal="center" vertical="center" wrapText="1"/>
    </xf>
    <xf numFmtId="176" fontId="32" fillId="25" borderId="10" xfId="45" applyNumberFormat="1" applyFont="1" applyFill="1" applyBorder="1" applyAlignment="1">
      <alignment horizontal="center" vertical="center"/>
    </xf>
    <xf numFmtId="0" fontId="35" fillId="25" borderId="12" xfId="0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/>
    </xf>
    <xf numFmtId="14" fontId="32" fillId="25" borderId="12" xfId="0" applyNumberFormat="1" applyFont="1" applyFill="1" applyBorder="1" applyAlignment="1">
      <alignment horizontal="center" vertical="center"/>
    </xf>
    <xf numFmtId="14" fontId="32" fillId="25" borderId="14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25" borderId="11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left" vertical="center" wrapText="1"/>
    </xf>
    <xf numFmtId="49" fontId="32" fillId="0" borderId="19" xfId="45" applyNumberFormat="1" applyFont="1" applyFill="1" applyBorder="1" applyAlignment="1">
      <alignment horizontal="left" vertical="center"/>
    </xf>
    <xf numFmtId="49" fontId="32" fillId="0" borderId="20" xfId="45" applyNumberFormat="1" applyFont="1" applyFill="1" applyBorder="1" applyAlignment="1">
      <alignment horizontal="left" vertical="center"/>
    </xf>
    <xf numFmtId="49" fontId="32" fillId="0" borderId="21" xfId="45" applyNumberFormat="1" applyFont="1" applyFill="1" applyBorder="1" applyAlignment="1">
      <alignment horizontal="left" vertical="center"/>
    </xf>
    <xf numFmtId="49" fontId="32" fillId="0" borderId="19" xfId="45" applyNumberFormat="1" applyFont="1" applyFill="1" applyBorder="1" applyAlignment="1">
      <alignment horizontal="left" vertical="center" wrapText="1"/>
    </xf>
    <xf numFmtId="49" fontId="35" fillId="0" borderId="19" xfId="45" applyNumberFormat="1" applyFont="1" applyFill="1" applyBorder="1" applyAlignment="1">
      <alignment horizontal="center" vertical="center"/>
    </xf>
    <xf numFmtId="49" fontId="35" fillId="0" borderId="20" xfId="45" applyNumberFormat="1" applyFont="1" applyFill="1" applyBorder="1" applyAlignment="1">
      <alignment horizontal="center" vertical="center"/>
    </xf>
    <xf numFmtId="49" fontId="35" fillId="0" borderId="21" xfId="45" applyNumberFormat="1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left" vertical="center"/>
    </xf>
    <xf numFmtId="0" fontId="32" fillId="25" borderId="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5" fillId="0" borderId="45" xfId="0" applyFont="1" applyFill="1" applyBorder="1" applyAlignment="1">
      <alignment horizontal="left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20" xfId="0" applyFont="1" applyFill="1" applyBorder="1" applyAlignment="1">
      <alignment horizontal="center" vertical="center"/>
    </xf>
    <xf numFmtId="0" fontId="35" fillId="26" borderId="21" xfId="0" applyFont="1" applyFill="1" applyBorder="1" applyAlignment="1">
      <alignment horizontal="center" vertical="center"/>
    </xf>
    <xf numFmtId="0" fontId="32" fillId="26" borderId="19" xfId="0" applyFont="1" applyFill="1" applyBorder="1" applyAlignment="1">
      <alignment horizontal="left" vertical="center"/>
    </xf>
    <xf numFmtId="0" fontId="32" fillId="26" borderId="20" xfId="0" applyFont="1" applyFill="1" applyBorder="1" applyAlignment="1">
      <alignment horizontal="left" vertical="center"/>
    </xf>
    <xf numFmtId="0" fontId="32" fillId="26" borderId="21" xfId="0" applyFont="1" applyFill="1" applyBorder="1" applyAlignment="1">
      <alignment horizontal="left" vertical="center"/>
    </xf>
    <xf numFmtId="49" fontId="35" fillId="26" borderId="19" xfId="45" applyNumberFormat="1" applyFont="1" applyFill="1" applyBorder="1" applyAlignment="1">
      <alignment horizontal="center" vertical="center"/>
    </xf>
    <xf numFmtId="49" fontId="35" fillId="26" borderId="20" xfId="45" applyNumberFormat="1" applyFont="1" applyFill="1" applyBorder="1" applyAlignment="1">
      <alignment horizontal="center" vertical="center"/>
    </xf>
    <xf numFmtId="49" fontId="35" fillId="26" borderId="21" xfId="45" applyNumberFormat="1" applyFont="1" applyFill="1" applyBorder="1" applyAlignment="1">
      <alignment horizontal="center" vertical="center"/>
    </xf>
    <xf numFmtId="49" fontId="32" fillId="26" borderId="19" xfId="45" applyNumberFormat="1" applyFont="1" applyFill="1" applyBorder="1" applyAlignment="1">
      <alignment horizontal="left" vertical="center"/>
    </xf>
    <xf numFmtId="49" fontId="32" fillId="26" borderId="20" xfId="45" applyNumberFormat="1" applyFont="1" applyFill="1" applyBorder="1" applyAlignment="1">
      <alignment horizontal="left" vertical="center"/>
    </xf>
    <xf numFmtId="49" fontId="32" fillId="26" borderId="21" xfId="45" applyNumberFormat="1" applyFont="1" applyFill="1" applyBorder="1" applyAlignment="1">
      <alignment horizontal="left" vertical="center"/>
    </xf>
    <xf numFmtId="0" fontId="32" fillId="26" borderId="15" xfId="0" applyFont="1" applyFill="1" applyBorder="1" applyAlignment="1">
      <alignment horizontal="center" vertical="center"/>
    </xf>
    <xf numFmtId="0" fontId="35" fillId="26" borderId="15" xfId="0" applyFont="1" applyFill="1" applyBorder="1" applyAlignment="1">
      <alignment horizontal="left" vertical="center"/>
    </xf>
    <xf numFmtId="0" fontId="35" fillId="26" borderId="15" xfId="0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horizontal="left" vertical="center"/>
    </xf>
    <xf numFmtId="49" fontId="35" fillId="26" borderId="15" xfId="0" applyNumberFormat="1" applyFont="1" applyFill="1" applyBorder="1" applyAlignment="1">
      <alignment horizontal="center" vertical="center"/>
    </xf>
    <xf numFmtId="0" fontId="32" fillId="27" borderId="45" xfId="0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vertical="center"/>
    </xf>
    <xf numFmtId="0" fontId="35" fillId="27" borderId="0" xfId="0" applyFont="1" applyFill="1" applyBorder="1" applyAlignment="1">
      <alignment horizontal="left" vertical="center"/>
    </xf>
    <xf numFmtId="0" fontId="35" fillId="27" borderId="12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/>
    </xf>
    <xf numFmtId="0" fontId="35" fillId="27" borderId="14" xfId="0" applyFont="1" applyFill="1" applyBorder="1" applyAlignment="1">
      <alignment horizontal="center" vertical="center"/>
    </xf>
    <xf numFmtId="0" fontId="32" fillId="27" borderId="12" xfId="0" applyFont="1" applyFill="1" applyBorder="1" applyAlignment="1">
      <alignment vertical="center"/>
    </xf>
    <xf numFmtId="0" fontId="32" fillId="27" borderId="13" xfId="0" applyFont="1" applyFill="1" applyBorder="1" applyAlignment="1">
      <alignment vertical="center"/>
    </xf>
    <xf numFmtId="0" fontId="32" fillId="27" borderId="14" xfId="0" applyFont="1" applyFill="1" applyBorder="1" applyAlignment="1">
      <alignment vertical="center"/>
    </xf>
    <xf numFmtId="178" fontId="32" fillId="25" borderId="0" xfId="45" applyFont="1" applyFill="1" applyBorder="1" applyAlignment="1">
      <alignment horizontal="center" vertical="center"/>
    </xf>
    <xf numFmtId="0" fontId="32" fillId="28" borderId="11" xfId="0" applyFont="1" applyFill="1" applyBorder="1" applyAlignment="1">
      <alignment horizontal="center" vertical="center"/>
    </xf>
    <xf numFmtId="0" fontId="32" fillId="28" borderId="0" xfId="0" applyFont="1" applyFill="1" applyAlignment="1">
      <alignment horizontal="center" vertical="center"/>
    </xf>
    <xf numFmtId="0" fontId="35" fillId="28" borderId="0" xfId="0" applyFont="1" applyFill="1" applyBorder="1" applyAlignment="1">
      <alignment horizontal="left" vertical="center"/>
    </xf>
    <xf numFmtId="0" fontId="35" fillId="28" borderId="19" xfId="0" applyFont="1" applyFill="1" applyBorder="1" applyAlignment="1">
      <alignment horizontal="center" vertical="center"/>
    </xf>
    <xf numFmtId="0" fontId="35" fillId="28" borderId="20" xfId="0" applyFont="1" applyFill="1" applyBorder="1" applyAlignment="1">
      <alignment horizontal="center" vertical="center"/>
    </xf>
    <xf numFmtId="0" fontId="35" fillId="28" borderId="21" xfId="0" applyFont="1" applyFill="1" applyBorder="1" applyAlignment="1">
      <alignment horizontal="center" vertical="center"/>
    </xf>
    <xf numFmtId="49" fontId="32" fillId="28" borderId="19" xfId="45" applyNumberFormat="1" applyFont="1" applyFill="1" applyBorder="1" applyAlignment="1">
      <alignment horizontal="left" vertical="center"/>
    </xf>
    <xf numFmtId="49" fontId="32" fillId="28" borderId="20" xfId="45" applyNumberFormat="1" applyFont="1" applyFill="1" applyBorder="1" applyAlignment="1">
      <alignment horizontal="left" vertical="center"/>
    </xf>
    <xf numFmtId="49" fontId="32" fillId="28" borderId="21" xfId="45" applyNumberFormat="1" applyFont="1" applyFill="1" applyBorder="1" applyAlignment="1">
      <alignment horizontal="left" vertical="center"/>
    </xf>
    <xf numFmtId="49" fontId="35" fillId="28" borderId="19" xfId="45" applyNumberFormat="1" applyFont="1" applyFill="1" applyBorder="1" applyAlignment="1">
      <alignment horizontal="left" vertical="center"/>
    </xf>
    <xf numFmtId="49" fontId="35" fillId="28" borderId="20" xfId="45" applyNumberFormat="1" applyFont="1" applyFill="1" applyBorder="1" applyAlignment="1">
      <alignment horizontal="left" vertical="center"/>
    </xf>
    <xf numFmtId="49" fontId="35" fillId="28" borderId="21" xfId="45" applyNumberFormat="1" applyFont="1" applyFill="1" applyBorder="1" applyAlignment="1">
      <alignment horizontal="left" vertical="center"/>
    </xf>
    <xf numFmtId="49" fontId="35" fillId="28" borderId="19" xfId="45" applyNumberFormat="1" applyFont="1" applyFill="1" applyBorder="1" applyAlignment="1">
      <alignment horizontal="center" vertical="center"/>
    </xf>
    <xf numFmtId="49" fontId="35" fillId="28" borderId="20" xfId="45" applyNumberFormat="1" applyFont="1" applyFill="1" applyBorder="1" applyAlignment="1">
      <alignment horizontal="center" vertical="center"/>
    </xf>
    <xf numFmtId="49" fontId="35" fillId="28" borderId="21" xfId="45" applyNumberFormat="1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25" borderId="0" xfId="0" applyFont="1" applyFill="1" applyAlignment="1">
      <alignment vertical="center"/>
    </xf>
    <xf numFmtId="0" fontId="35" fillId="25" borderId="43" xfId="0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/>
    </xf>
    <xf numFmtId="49" fontId="35" fillId="25" borderId="46" xfId="45" applyNumberFormat="1" applyFont="1" applyFill="1" applyBorder="1" applyAlignment="1">
      <alignment horizontal="center" vertical="center"/>
    </xf>
    <xf numFmtId="49" fontId="35" fillId="25" borderId="13" xfId="45" applyNumberFormat="1" applyFont="1" applyFill="1" applyBorder="1" applyAlignment="1">
      <alignment horizontal="center" vertical="center"/>
    </xf>
    <xf numFmtId="49" fontId="35" fillId="25" borderId="47" xfId="45" applyNumberFormat="1" applyFont="1" applyFill="1" applyBorder="1" applyAlignment="1">
      <alignment horizontal="center" vertical="center"/>
    </xf>
    <xf numFmtId="49" fontId="35" fillId="25" borderId="15" xfId="45" applyNumberFormat="1" applyFont="1" applyFill="1" applyBorder="1" applyAlignment="1">
      <alignment horizontal="center" vertical="center"/>
    </xf>
    <xf numFmtId="49" fontId="32" fillId="25" borderId="45" xfId="45" applyNumberFormat="1" applyFont="1" applyFill="1" applyBorder="1" applyAlignment="1">
      <alignment horizontal="center" vertical="center"/>
    </xf>
    <xf numFmtId="49" fontId="32" fillId="25" borderId="0" xfId="45" applyNumberFormat="1" applyFont="1" applyFill="1" applyBorder="1" applyAlignment="1">
      <alignment horizontal="center" vertical="center"/>
    </xf>
    <xf numFmtId="0" fontId="32" fillId="25" borderId="44" xfId="0" applyFont="1" applyFill="1" applyBorder="1" applyAlignment="1">
      <alignment horizontal="center" vertical="center"/>
    </xf>
    <xf numFmtId="0" fontId="35" fillId="25" borderId="48" xfId="0" applyFont="1" applyFill="1" applyBorder="1" applyAlignment="1">
      <alignment horizontal="center" vertical="center" wrapText="1"/>
    </xf>
    <xf numFmtId="0" fontId="35" fillId="25" borderId="49" xfId="0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left" vertical="center"/>
    </xf>
    <xf numFmtId="0" fontId="32" fillId="25" borderId="20" xfId="0" applyFont="1" applyFill="1" applyBorder="1" applyAlignment="1">
      <alignment horizontal="left" vertical="center"/>
    </xf>
    <xf numFmtId="0" fontId="32" fillId="25" borderId="21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25" borderId="50" xfId="0" applyFont="1" applyFill="1" applyBorder="1" applyAlignment="1">
      <alignment horizontal="left" vertical="center"/>
    </xf>
    <xf numFmtId="0" fontId="32" fillId="25" borderId="27" xfId="0" applyFont="1" applyFill="1" applyBorder="1" applyAlignment="1">
      <alignment horizontal="left" vertical="center"/>
    </xf>
    <xf numFmtId="0" fontId="32" fillId="25" borderId="51" xfId="0" applyFont="1" applyFill="1" applyBorder="1" applyAlignment="1">
      <alignment horizontal="left" vertical="center"/>
    </xf>
    <xf numFmtId="0" fontId="37" fillId="30" borderId="52" xfId="0" applyFont="1" applyFill="1" applyBorder="1" applyAlignment="1">
      <alignment horizontal="center" vertical="center"/>
    </xf>
    <xf numFmtId="0" fontId="37" fillId="30" borderId="53" xfId="0" applyFont="1" applyFill="1" applyBorder="1" applyAlignment="1">
      <alignment horizontal="center" vertical="center"/>
    </xf>
    <xf numFmtId="0" fontId="37" fillId="30" borderId="54" xfId="0" applyFont="1" applyFill="1" applyBorder="1" applyAlignment="1">
      <alignment horizontal="center" vertical="center"/>
    </xf>
    <xf numFmtId="0" fontId="41" fillId="30" borderId="55" xfId="0" applyFont="1" applyFill="1" applyBorder="1" applyAlignment="1">
      <alignment horizontal="center" vertical="center"/>
    </xf>
    <xf numFmtId="0" fontId="41" fillId="30" borderId="20" xfId="0" applyFont="1" applyFill="1" applyBorder="1" applyAlignment="1">
      <alignment horizontal="center" vertical="center"/>
    </xf>
    <xf numFmtId="0" fontId="41" fillId="30" borderId="56" xfId="0" applyFont="1" applyFill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 2" xfId="44"/>
    <cellStyle name="Currency" xfId="45"/>
    <cellStyle name="Currency [0]" xfId="46"/>
    <cellStyle name="Moeda 2" xfId="47"/>
    <cellStyle name="Moeda 3" xfId="48"/>
    <cellStyle name="Moeda 3 2" xfId="49"/>
    <cellStyle name="Moeda 4" xfId="50"/>
    <cellStyle name="Neutro" xfId="51"/>
    <cellStyle name="Normal 2" xfId="52"/>
    <cellStyle name="Normal 2 2" xfId="53"/>
    <cellStyle name="Normal 3" xfId="54"/>
    <cellStyle name="Nota" xfId="55"/>
    <cellStyle name="Percent" xfId="56"/>
    <cellStyle name="Porcentagem 2" xfId="57"/>
    <cellStyle name="Porcentagem 3" xfId="58"/>
    <cellStyle name="Porcentagem 4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tabSelected="1" zoomScalePageLayoutView="0" workbookViewId="0" topLeftCell="A11">
      <selection activeCell="E31" sqref="E31"/>
    </sheetView>
  </sheetViews>
  <sheetFormatPr defaultColWidth="9.140625" defaultRowHeight="12.75"/>
  <cols>
    <col min="1" max="1" width="30.28125" style="0" customWidth="1"/>
    <col min="2" max="2" width="19.57421875" style="183" customWidth="1"/>
    <col min="3" max="3" width="18.28125" style="183" customWidth="1"/>
    <col min="4" max="4" width="17.140625" style="0" customWidth="1"/>
    <col min="5" max="5" width="17.421875" style="0" customWidth="1"/>
  </cols>
  <sheetData>
    <row r="1" spans="1:5" ht="45.75" thickBot="1">
      <c r="A1" s="173" t="s">
        <v>153</v>
      </c>
      <c r="B1" s="174" t="s">
        <v>154</v>
      </c>
      <c r="C1" s="174" t="s">
        <v>194</v>
      </c>
      <c r="D1" s="174" t="s">
        <v>155</v>
      </c>
      <c r="E1" s="174" t="s">
        <v>156</v>
      </c>
    </row>
    <row r="2" spans="1:5" ht="15.75" customHeight="1">
      <c r="A2" s="187" t="s">
        <v>157</v>
      </c>
      <c r="B2" s="188">
        <v>40</v>
      </c>
      <c r="C2" s="189">
        <f>'RIO DE JANEIRO'!C159</f>
        <v>3152.277547505939</v>
      </c>
      <c r="D2" s="189">
        <f>C2*B2</f>
        <v>126091.10190023755</v>
      </c>
      <c r="E2" s="190">
        <f>D2*12</f>
        <v>1513093.2228028507</v>
      </c>
    </row>
    <row r="3" spans="1:5" ht="15.75" customHeight="1">
      <c r="A3" s="175" t="s">
        <v>158</v>
      </c>
      <c r="B3" s="176">
        <v>4</v>
      </c>
      <c r="C3" s="177">
        <f>'DUQUE DE CAXIAS'!C159</f>
        <v>3152.277547505939</v>
      </c>
      <c r="D3" s="186">
        <f aca="true" t="shared" si="0" ref="D3:D30">C3*B3</f>
        <v>12609.110190023755</v>
      </c>
      <c r="E3" s="191">
        <f aca="true" t="shared" si="1" ref="E3:E30">D3*12</f>
        <v>151309.32228028507</v>
      </c>
    </row>
    <row r="4" spans="1:5" ht="15.75" customHeight="1">
      <c r="A4" s="175" t="s">
        <v>159</v>
      </c>
      <c r="B4" s="176">
        <v>1</v>
      </c>
      <c r="C4" s="177">
        <f>ARARUAMA!C159</f>
        <v>3152.277547505939</v>
      </c>
      <c r="D4" s="186">
        <f t="shared" si="0"/>
        <v>3152.277547505939</v>
      </c>
      <c r="E4" s="191">
        <f t="shared" si="1"/>
        <v>37827.330570071266</v>
      </c>
    </row>
    <row r="5" spans="1:5" ht="15.75" customHeight="1">
      <c r="A5" s="175" t="s">
        <v>145</v>
      </c>
      <c r="B5" s="176">
        <v>1</v>
      </c>
      <c r="C5" s="177">
        <f>'BARRA DO PIRAÍ'!C159</f>
        <v>3152.277547505939</v>
      </c>
      <c r="D5" s="186">
        <f t="shared" si="0"/>
        <v>3152.277547505939</v>
      </c>
      <c r="E5" s="191">
        <f t="shared" si="1"/>
        <v>37827.330570071266</v>
      </c>
    </row>
    <row r="6" spans="1:5" ht="15.75" customHeight="1">
      <c r="A6" s="175" t="s">
        <v>146</v>
      </c>
      <c r="B6" s="176">
        <v>1</v>
      </c>
      <c r="C6" s="177">
        <f>'BARRA MANSA'!C159</f>
        <v>3120.7547720308794</v>
      </c>
      <c r="D6" s="186">
        <f t="shared" si="0"/>
        <v>3120.7547720308794</v>
      </c>
      <c r="E6" s="191">
        <f t="shared" si="1"/>
        <v>37449.05726437055</v>
      </c>
    </row>
    <row r="7" spans="1:5" ht="15.75" customHeight="1">
      <c r="A7" s="175" t="s">
        <v>160</v>
      </c>
      <c r="B7" s="176">
        <v>1</v>
      </c>
      <c r="C7" s="177">
        <f>'BELFORD ROXO'!C159</f>
        <v>3089.23199655582</v>
      </c>
      <c r="D7" s="186">
        <f t="shared" si="0"/>
        <v>3089.23199655582</v>
      </c>
      <c r="E7" s="191">
        <f t="shared" si="1"/>
        <v>37070.78395866984</v>
      </c>
    </row>
    <row r="8" spans="1:5" ht="15.75" customHeight="1">
      <c r="A8" s="175" t="s">
        <v>161</v>
      </c>
      <c r="B8" s="176">
        <v>1</v>
      </c>
      <c r="C8" s="177">
        <f>'CABO FRIO'!C159</f>
        <v>3152.277547505939</v>
      </c>
      <c r="D8" s="186">
        <f t="shared" si="0"/>
        <v>3152.277547505939</v>
      </c>
      <c r="E8" s="191">
        <f t="shared" si="1"/>
        <v>37827.330570071266</v>
      </c>
    </row>
    <row r="9" spans="1:5" ht="15.75" customHeight="1">
      <c r="A9" s="175" t="s">
        <v>162</v>
      </c>
      <c r="B9" s="176">
        <v>1</v>
      </c>
      <c r="C9" s="177">
        <f>'CAMPOS DOS GOYTACAZES'!C159</f>
        <v>3152.277547505939</v>
      </c>
      <c r="D9" s="186">
        <f t="shared" si="0"/>
        <v>3152.277547505939</v>
      </c>
      <c r="E9" s="191">
        <f t="shared" si="1"/>
        <v>37827.330570071266</v>
      </c>
    </row>
    <row r="10" spans="1:5" ht="15.75" customHeight="1">
      <c r="A10" s="175" t="s">
        <v>163</v>
      </c>
      <c r="B10" s="176">
        <f>1+1</f>
        <v>2</v>
      </c>
      <c r="C10" s="177">
        <f>'SÃO GONÇALO'!C159</f>
        <v>3152.277547505939</v>
      </c>
      <c r="D10" s="186">
        <f t="shared" si="0"/>
        <v>6304.555095011878</v>
      </c>
      <c r="E10" s="191">
        <f t="shared" si="1"/>
        <v>75654.66114014253</v>
      </c>
    </row>
    <row r="11" spans="1:5" ht="15.75" customHeight="1">
      <c r="A11" s="175" t="s">
        <v>164</v>
      </c>
      <c r="B11" s="176">
        <v>1</v>
      </c>
      <c r="C11" s="177">
        <f>ITABORAÍ!C159</f>
        <v>3152.277547505939</v>
      </c>
      <c r="D11" s="186">
        <f t="shared" si="0"/>
        <v>3152.277547505939</v>
      </c>
      <c r="E11" s="191">
        <f t="shared" si="1"/>
        <v>37827.330570071266</v>
      </c>
    </row>
    <row r="12" spans="1:5" ht="15.75" customHeight="1">
      <c r="A12" s="175" t="s">
        <v>165</v>
      </c>
      <c r="B12" s="176">
        <v>1</v>
      </c>
      <c r="C12" s="177">
        <f>MAGÉ!C159</f>
        <v>3152.277547505939</v>
      </c>
      <c r="D12" s="186">
        <f t="shared" si="0"/>
        <v>3152.277547505939</v>
      </c>
      <c r="E12" s="191">
        <f t="shared" si="1"/>
        <v>37827.330570071266</v>
      </c>
    </row>
    <row r="13" spans="1:5" ht="15.75" customHeight="1">
      <c r="A13" s="175" t="s">
        <v>166</v>
      </c>
      <c r="B13" s="176">
        <v>1</v>
      </c>
      <c r="C13" s="177">
        <f>MARICÁ!C159</f>
        <v>3089.23199655582</v>
      </c>
      <c r="D13" s="186">
        <f t="shared" si="0"/>
        <v>3089.23199655582</v>
      </c>
      <c r="E13" s="191">
        <f t="shared" si="1"/>
        <v>37070.78395866984</v>
      </c>
    </row>
    <row r="14" spans="1:5" ht="15.75" customHeight="1">
      <c r="A14" s="175" t="s">
        <v>167</v>
      </c>
      <c r="B14" s="176">
        <v>1</v>
      </c>
      <c r="C14" s="177">
        <f>NITERÓI!C159</f>
        <v>3152.277547505939</v>
      </c>
      <c r="D14" s="186">
        <f t="shared" si="0"/>
        <v>3152.277547505939</v>
      </c>
      <c r="E14" s="191">
        <f t="shared" si="1"/>
        <v>37827.330570071266</v>
      </c>
    </row>
    <row r="15" spans="1:5" ht="15.75" customHeight="1">
      <c r="A15" s="175" t="s">
        <v>168</v>
      </c>
      <c r="B15" s="176">
        <v>1</v>
      </c>
      <c r="C15" s="177">
        <f>'NOVA FRIBURGO'!C159</f>
        <v>3152.277547505939</v>
      </c>
      <c r="D15" s="186">
        <f t="shared" si="0"/>
        <v>3152.277547505939</v>
      </c>
      <c r="E15" s="191">
        <f t="shared" si="1"/>
        <v>37827.330570071266</v>
      </c>
    </row>
    <row r="16" spans="1:5" ht="15.75" customHeight="1">
      <c r="A16" s="175" t="s">
        <v>169</v>
      </c>
      <c r="B16" s="176">
        <v>1</v>
      </c>
      <c r="C16" s="177">
        <f>'NOVA IGUAÇU'!C159</f>
        <v>3152.277547505939</v>
      </c>
      <c r="D16" s="186">
        <f t="shared" si="0"/>
        <v>3152.277547505939</v>
      </c>
      <c r="E16" s="191">
        <f t="shared" si="1"/>
        <v>37827.330570071266</v>
      </c>
    </row>
    <row r="17" spans="1:5" ht="15.75" customHeight="1">
      <c r="A17" s="175" t="s">
        <v>170</v>
      </c>
      <c r="B17" s="176">
        <v>1</v>
      </c>
      <c r="C17" s="177">
        <f>'PARAÍBA DO SUL - JAPERI'!C159</f>
        <v>3152.277547505939</v>
      </c>
      <c r="D17" s="186">
        <f t="shared" si="0"/>
        <v>3152.277547505939</v>
      </c>
      <c r="E17" s="191">
        <f t="shared" si="1"/>
        <v>37827.330570071266</v>
      </c>
    </row>
    <row r="18" spans="1:5" ht="15.75" customHeight="1">
      <c r="A18" s="175" t="s">
        <v>171</v>
      </c>
      <c r="B18" s="176">
        <f>1+1</f>
        <v>2</v>
      </c>
      <c r="C18" s="177">
        <f>'PETRÓPOLIS I E II'!C159</f>
        <v>3057.709221080761</v>
      </c>
      <c r="D18" s="186">
        <f t="shared" si="0"/>
        <v>6115.418442161522</v>
      </c>
      <c r="E18" s="191">
        <f t="shared" si="1"/>
        <v>73385.02130593827</v>
      </c>
    </row>
    <row r="19" spans="1:5" ht="15.75" customHeight="1">
      <c r="A19" s="175" t="s">
        <v>147</v>
      </c>
      <c r="B19" s="176">
        <v>1</v>
      </c>
      <c r="C19" s="177">
        <f>PIRAÍ!C159</f>
        <v>3057.709221080761</v>
      </c>
      <c r="D19" s="186">
        <f t="shared" si="0"/>
        <v>3057.709221080761</v>
      </c>
      <c r="E19" s="191">
        <f t="shared" si="1"/>
        <v>36692.51065296913</v>
      </c>
    </row>
    <row r="20" spans="1:5" ht="15.75" customHeight="1">
      <c r="A20" s="175" t="s">
        <v>172</v>
      </c>
      <c r="B20" s="176">
        <v>1</v>
      </c>
      <c r="C20" s="177">
        <f>PORCIÚNCULA!C159</f>
        <v>3152.277547505939</v>
      </c>
      <c r="D20" s="186">
        <f t="shared" si="0"/>
        <v>3152.277547505939</v>
      </c>
      <c r="E20" s="191">
        <f t="shared" si="1"/>
        <v>37827.330570071266</v>
      </c>
    </row>
    <row r="21" spans="1:5" ht="15.75" customHeight="1">
      <c r="A21" s="175" t="s">
        <v>142</v>
      </c>
      <c r="B21" s="176">
        <v>1</v>
      </c>
      <c r="C21" s="177">
        <f>RESENDE!C159</f>
        <v>3089.23199655582</v>
      </c>
      <c r="D21" s="186">
        <f t="shared" si="0"/>
        <v>3089.23199655582</v>
      </c>
      <c r="E21" s="191">
        <f t="shared" si="1"/>
        <v>37070.78395866984</v>
      </c>
    </row>
    <row r="22" spans="1:5" ht="15.75" customHeight="1">
      <c r="A22" s="175" t="s">
        <v>173</v>
      </c>
      <c r="B22" s="176">
        <v>1</v>
      </c>
      <c r="C22" s="177">
        <f>'RIO DAS OSTRAS'!C159</f>
        <v>3089.23199655582</v>
      </c>
      <c r="D22" s="186">
        <f t="shared" si="0"/>
        <v>3089.23199655582</v>
      </c>
      <c r="E22" s="191">
        <f t="shared" si="1"/>
        <v>37070.78395866984</v>
      </c>
    </row>
    <row r="23" spans="1:5" ht="15.75" customHeight="1">
      <c r="A23" s="175" t="s">
        <v>174</v>
      </c>
      <c r="B23" s="176">
        <v>1</v>
      </c>
      <c r="C23" s="177">
        <f>'SÃO FIDÉLIS'!C159</f>
        <v>3057.709221080761</v>
      </c>
      <c r="D23" s="186">
        <f t="shared" si="0"/>
        <v>3057.709221080761</v>
      </c>
      <c r="E23" s="191">
        <f t="shared" si="1"/>
        <v>36692.51065296913</v>
      </c>
    </row>
    <row r="24" spans="1:5" ht="15.75" customHeight="1">
      <c r="A24" s="175" t="s">
        <v>175</v>
      </c>
      <c r="B24" s="176">
        <v>1</v>
      </c>
      <c r="C24" s="178">
        <f>'SÃO JOÃO DA BARRA'!C159</f>
        <v>3073.4706088182907</v>
      </c>
      <c r="D24" s="186">
        <f t="shared" si="0"/>
        <v>3073.4706088182907</v>
      </c>
      <c r="E24" s="191">
        <f t="shared" si="1"/>
        <v>36881.64730581949</v>
      </c>
    </row>
    <row r="25" spans="1:5" ht="15.75" customHeight="1">
      <c r="A25" s="175" t="s">
        <v>176</v>
      </c>
      <c r="B25" s="176">
        <v>1</v>
      </c>
      <c r="C25" s="177">
        <f>'SÃO FRANCISCO DO ITABAPOANA'!C159</f>
        <v>3152.277547505939</v>
      </c>
      <c r="D25" s="186">
        <f t="shared" si="0"/>
        <v>3152.277547505939</v>
      </c>
      <c r="E25" s="191">
        <f t="shared" si="1"/>
        <v>37827.330570071266</v>
      </c>
    </row>
    <row r="26" spans="1:5" ht="15.75" customHeight="1">
      <c r="A26" s="175" t="s">
        <v>177</v>
      </c>
      <c r="B26" s="176">
        <v>2</v>
      </c>
      <c r="C26" s="177">
        <f>'SÃO JOÃO DE MERITI'!C159</f>
        <v>3152.277547505939</v>
      </c>
      <c r="D26" s="186">
        <f t="shared" si="0"/>
        <v>6304.555095011878</v>
      </c>
      <c r="E26" s="191">
        <f t="shared" si="1"/>
        <v>75654.66114014253</v>
      </c>
    </row>
    <row r="27" spans="1:5" ht="15.75" customHeight="1">
      <c r="A27" s="175" t="s">
        <v>178</v>
      </c>
      <c r="B27" s="176">
        <v>1</v>
      </c>
      <c r="C27" s="177">
        <f>SAQUAREMA!C159</f>
        <v>3057.709221080761</v>
      </c>
      <c r="D27" s="186">
        <f t="shared" si="0"/>
        <v>3057.709221080761</v>
      </c>
      <c r="E27" s="191">
        <f t="shared" si="1"/>
        <v>36692.51065296913</v>
      </c>
    </row>
    <row r="28" spans="1:5" ht="15.75" customHeight="1">
      <c r="A28" s="175" t="s">
        <v>179</v>
      </c>
      <c r="B28" s="176">
        <v>2</v>
      </c>
      <c r="C28" s="177">
        <f>TERESÓPOLIS!C159</f>
        <v>3057.709221080761</v>
      </c>
      <c r="D28" s="186">
        <f t="shared" si="0"/>
        <v>6115.418442161522</v>
      </c>
      <c r="E28" s="191">
        <f t="shared" si="1"/>
        <v>73385.02130593827</v>
      </c>
    </row>
    <row r="29" spans="1:5" ht="15.75" customHeight="1">
      <c r="A29" s="175" t="s">
        <v>143</v>
      </c>
      <c r="B29" s="176">
        <v>1</v>
      </c>
      <c r="C29" s="177">
        <f>VALENÇA!C159</f>
        <v>3089.23199655582</v>
      </c>
      <c r="D29" s="186">
        <f t="shared" si="0"/>
        <v>3089.23199655582</v>
      </c>
      <c r="E29" s="191">
        <f t="shared" si="1"/>
        <v>37070.78395866984</v>
      </c>
    </row>
    <row r="30" spans="1:5" ht="15.75" customHeight="1" thickBot="1">
      <c r="A30" s="179" t="s">
        <v>144</v>
      </c>
      <c r="B30" s="180">
        <v>1</v>
      </c>
      <c r="C30" s="181">
        <f>'VOLTA REDONDA'!C159</f>
        <v>3152.277547505939</v>
      </c>
      <c r="D30" s="192">
        <f t="shared" si="0"/>
        <v>3152.277547505939</v>
      </c>
      <c r="E30" s="193">
        <f t="shared" si="1"/>
        <v>37827.330570071266</v>
      </c>
    </row>
    <row r="31" spans="1:5" ht="15.75" thickBot="1">
      <c r="A31" s="182" t="s">
        <v>148</v>
      </c>
      <c r="B31" s="182">
        <f>SUM(B2:B30)</f>
        <v>75</v>
      </c>
      <c r="C31" s="185"/>
      <c r="D31" s="185"/>
      <c r="E31" s="195">
        <f>SUM(E2:E30)</f>
        <v>2823999.363708671</v>
      </c>
    </row>
    <row r="32" ht="12.75">
      <c r="E32" s="149"/>
    </row>
    <row r="33" ht="12.75">
      <c r="E33" s="184"/>
    </row>
    <row r="34" ht="12.75">
      <c r="E34" s="184"/>
    </row>
    <row r="35" ht="12.75">
      <c r="E35" s="184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1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193</v>
      </c>
      <c r="C159" s="121">
        <f>G152</f>
        <v>3152.277547505939</v>
      </c>
      <c r="D159" s="122">
        <v>2</v>
      </c>
      <c r="E159" s="123">
        <f>ROUND(D159*C159,2)</f>
        <v>6304.56</v>
      </c>
      <c r="F159" s="122">
        <v>1</v>
      </c>
      <c r="G159" s="124">
        <f>ROUND(F159*E159,2)</f>
        <v>6304.56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6304.56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6304.56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6304.56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75654.72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1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48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0.03</v>
      </c>
      <c r="G137" s="99">
        <f>(($G$39+$G$76+$G$88+$G$116+$G$126+$G$132+$G$133)/0.9135)*F137</f>
        <v>94.56832642517816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0.0665</v>
      </c>
      <c r="G138" s="103">
        <f>SUM(G135,G137)</f>
        <v>209.6264569091449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238.20797274782012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238.20797274782012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3089.23199655582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3089.23199655582</v>
      </c>
      <c r="D159" s="122">
        <v>1</v>
      </c>
      <c r="E159" s="123">
        <f>ROUND(D159*C159,2)</f>
        <v>3089.23</v>
      </c>
      <c r="F159" s="122">
        <v>1</v>
      </c>
      <c r="G159" s="124">
        <f>ROUND(F159*E159,2)</f>
        <v>3089.23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3089.23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3089.23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3089.23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37070.76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7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0.02</v>
      </c>
      <c r="G137" s="99">
        <f>(($G$39+$G$76+$G$88+$G$116+$G$126+$G$132+$G$133)/0.9135)*F137</f>
        <v>63.04555095011878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0.056499999999999995</v>
      </c>
      <c r="G138" s="103">
        <f>SUM(G135,G137)</f>
        <v>178.10368143408556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206.68519727276077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206.68519727276077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3057.709221080761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3057.709221080761</v>
      </c>
      <c r="D159" s="122">
        <v>2</v>
      </c>
      <c r="E159" s="123">
        <f>ROUND(D159*C159,2)</f>
        <v>6115.42</v>
      </c>
      <c r="F159" s="122">
        <v>1</v>
      </c>
      <c r="G159" s="124">
        <f>ROUND(F159*E159,2)</f>
        <v>6115.42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6115.42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6115.42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6115.42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73385.04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0.02</v>
      </c>
      <c r="G137" s="99">
        <f>(($G$39+$G$76+$G$88+$G$116+$G$126+$G$132+$G$133)/0.9135)*F137</f>
        <v>63.04555095011878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0.056499999999999995</v>
      </c>
      <c r="G138" s="103">
        <f>SUM(G135,G137)</f>
        <v>178.10368143408556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206.68519727276077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206.68519727276077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3057.709221080761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3057.709221080761</v>
      </c>
      <c r="D159" s="122">
        <v>1</v>
      </c>
      <c r="E159" s="123">
        <f>ROUND(D159*C159,2)</f>
        <v>3057.71</v>
      </c>
      <c r="F159" s="122">
        <v>1</v>
      </c>
      <c r="G159" s="124">
        <f>ROUND(F159*E159,2)</f>
        <v>3057.71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3057.71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3057.71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3057.71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36692.52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6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185</v>
      </c>
      <c r="C159" s="121">
        <f>G152</f>
        <v>3152.277547505939</v>
      </c>
      <c r="D159" s="122">
        <v>40</v>
      </c>
      <c r="E159" s="123">
        <f>ROUND(D159*C159,2)</f>
        <v>126091.1</v>
      </c>
      <c r="F159" s="122">
        <v>1</v>
      </c>
      <c r="G159" s="124">
        <f>ROUND(F159*E159,2)</f>
        <v>126091.1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126091.1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126091.1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126091.1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1513093.2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48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0.03</v>
      </c>
      <c r="G137" s="99">
        <f>(($G$39+$G$76+$G$88+$G$116+$G$126+$G$132+$G$133)/0.9135)*F137</f>
        <v>94.56832642517816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0.0665</v>
      </c>
      <c r="G138" s="103">
        <f>SUM(G135,G137)</f>
        <v>209.6264569091449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238.20797274782012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238.20797274782012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3089.23199655582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3089.23199655582</v>
      </c>
      <c r="D159" s="122">
        <v>1</v>
      </c>
      <c r="E159" s="123">
        <f>ROUND(D159*C159,2)</f>
        <v>3089.23</v>
      </c>
      <c r="F159" s="122">
        <v>1</v>
      </c>
      <c r="G159" s="124">
        <f>ROUND(F159*E159,2)</f>
        <v>3089.23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3089.23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3089.23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3089.23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37070.76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1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0.03</v>
      </c>
      <c r="G137" s="99">
        <f>(($G$39+$G$76+$G$88+$G$116+$G$126+$G$132+$G$133)/0.9135)*F137</f>
        <v>94.56832642517816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0.0665</v>
      </c>
      <c r="G138" s="103">
        <f>SUM(G135,G137)</f>
        <v>209.6264569091449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238.20797274782012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238.20797274782012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3089.23199655582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3089.23199655582</v>
      </c>
      <c r="D159" s="122">
        <v>1</v>
      </c>
      <c r="E159" s="123">
        <f>ROUND(D159*C159,2)</f>
        <v>3089.23</v>
      </c>
      <c r="F159" s="122">
        <v>1</v>
      </c>
      <c r="G159" s="124">
        <f>ROUND(F159*E159,2)</f>
        <v>3089.23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3089.23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3089.23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3089.23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37070.76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0.02</v>
      </c>
      <c r="G137" s="99">
        <f>(($G$39+$G$76+$G$88+$G$116+$G$126+$G$132+$G$133)/0.9135)*F137</f>
        <v>63.04555095011878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0.056499999999999995</v>
      </c>
      <c r="G138" s="103">
        <f>SUM(G135,G137)</f>
        <v>178.10368143408556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206.68519727276077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206.68519727276077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3057.709221080761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3057.709221080761</v>
      </c>
      <c r="D159" s="122">
        <v>1</v>
      </c>
      <c r="E159" s="123">
        <f>ROUND(D159*C159,2)</f>
        <v>3057.71</v>
      </c>
      <c r="F159" s="122">
        <v>1</v>
      </c>
      <c r="G159" s="124">
        <f>ROUND(F159*E159,2)</f>
        <v>3057.71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3057.71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3057.71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3057.71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36692.52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0.025</v>
      </c>
      <c r="G137" s="99">
        <f>(($G$39+$G$76+$G$88+$G$116+$G$126+$G$132+$G$133)/0.9135)*F137</f>
        <v>78.80693868764848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0.0615</v>
      </c>
      <c r="G138" s="103">
        <f>SUM(G135,G137)</f>
        <v>193.86506917161523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222.44658501029045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222.44658501029045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3073.4706088182907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3073.4706088182907</v>
      </c>
      <c r="D159" s="122">
        <v>1</v>
      </c>
      <c r="E159" s="123">
        <f>ROUND(D159*C159,2)</f>
        <v>3073.47</v>
      </c>
      <c r="F159" s="122">
        <v>1</v>
      </c>
      <c r="G159" s="124">
        <f>ROUND(F159*E159,2)</f>
        <v>3073.47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3073.47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3073.47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3073.47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36881.64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1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2</v>
      </c>
      <c r="E159" s="123">
        <f>ROUND(D159*C159,2)</f>
        <v>6304.56</v>
      </c>
      <c r="F159" s="122">
        <v>1</v>
      </c>
      <c r="G159" s="124">
        <f>ROUND(F159*E159,2)</f>
        <v>6304.56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6304.56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6304.56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6304.56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75654.72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1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0.02</v>
      </c>
      <c r="G137" s="99">
        <f>(($G$39+$G$76+$G$88+$G$116+$G$126+$G$132+$G$133)/0.9135)*F137</f>
        <v>63.04555095011878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0.056499999999999995</v>
      </c>
      <c r="G138" s="103">
        <f>SUM(G135,G137)</f>
        <v>178.10368143408556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206.68519727276077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206.68519727276077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3057.709221080761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3057.709221080761</v>
      </c>
      <c r="D159" s="122">
        <v>1</v>
      </c>
      <c r="E159" s="123">
        <f>ROUND(D159*C159,2)</f>
        <v>3057.71</v>
      </c>
      <c r="F159" s="122">
        <v>1</v>
      </c>
      <c r="G159" s="124">
        <f>ROUND(F159*E159,2)</f>
        <v>3057.71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3057.71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3057.71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3057.71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36692.52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7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0.02</v>
      </c>
      <c r="G137" s="99">
        <f>(($G$39+$G$76+$G$88+$G$116+$G$126+$G$132+$G$133)/0.9135)*F137</f>
        <v>63.04555095011878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0.056499999999999995</v>
      </c>
      <c r="G138" s="103">
        <f>SUM(G135,G137)</f>
        <v>178.10368143408556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206.68519727276077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206.68519727276077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3057.709221080761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3057.709221080761</v>
      </c>
      <c r="D159" s="122">
        <v>2</v>
      </c>
      <c r="E159" s="123">
        <f>ROUND(D159*C159,2)</f>
        <v>6115.42</v>
      </c>
      <c r="F159" s="122">
        <v>1</v>
      </c>
      <c r="G159" s="124">
        <f>ROUND(F159*E159,2)</f>
        <v>6115.42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6115.42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6115.42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6115.42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73385.04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0.03</v>
      </c>
      <c r="G137" s="99">
        <f>(($G$39+$G$76+$G$88+$G$116+$G$126+$G$132+$G$133)/0.9135)*F137</f>
        <v>94.56832642517816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0.0665</v>
      </c>
      <c r="G138" s="103">
        <f>SUM(G135,G137)</f>
        <v>209.6264569091449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238.20797274782012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238.20797274782012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3089.23199655582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3089.23199655582</v>
      </c>
      <c r="D159" s="122">
        <v>1</v>
      </c>
      <c r="E159" s="123">
        <f>ROUND(D159*C159,2)</f>
        <v>3089.23</v>
      </c>
      <c r="F159" s="122">
        <v>1</v>
      </c>
      <c r="G159" s="124">
        <f>ROUND(F159*E159,2)</f>
        <v>3089.23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3089.23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3089.23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3089.23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37070.76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18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6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6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6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6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1"/>
      <c r="B18" s="11"/>
      <c r="C18" s="11"/>
      <c r="D18" s="11"/>
      <c r="E18" s="11"/>
      <c r="F18" s="11"/>
      <c r="G18" s="11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6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6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6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6">
        <v>4</v>
      </c>
      <c r="B26" s="12" t="s">
        <v>10</v>
      </c>
      <c r="C26" s="13"/>
      <c r="D26" s="13"/>
      <c r="E26" s="14"/>
      <c r="F26" s="244" t="s">
        <v>137</v>
      </c>
      <c r="G26" s="245"/>
    </row>
    <row r="27" spans="1:7" s="1" customFormat="1" ht="13.5" customHeight="1" thickBot="1" thickTop="1">
      <c r="A27" s="6">
        <v>5</v>
      </c>
      <c r="B27" s="12" t="s">
        <v>11</v>
      </c>
      <c r="C27" s="13"/>
      <c r="D27" s="13"/>
      <c r="E27" s="14"/>
      <c r="F27" s="246">
        <v>43891</v>
      </c>
      <c r="G27" s="247"/>
    </row>
    <row r="28" spans="1:7" s="1" customFormat="1" ht="13.5" customHeight="1" thickTop="1">
      <c r="A28" s="16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9">
        <v>1</v>
      </c>
      <c r="B31" s="250" t="s">
        <v>128</v>
      </c>
      <c r="C31" s="250"/>
      <c r="D31" s="250"/>
      <c r="E31" s="250"/>
      <c r="F31" s="250"/>
      <c r="G31" s="20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25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9" t="s">
        <v>95</v>
      </c>
      <c r="B63" s="274" t="s">
        <v>27</v>
      </c>
      <c r="C63" s="275"/>
      <c r="D63" s="275"/>
      <c r="E63" s="275"/>
      <c r="F63" s="276"/>
      <c r="G63" s="19" t="s">
        <v>89</v>
      </c>
      <c r="H63" s="16"/>
      <c r="I63" s="16"/>
    </row>
    <row r="64" spans="1:9" ht="13.5" customHeight="1" thickBot="1" thickTop="1">
      <c r="A64" s="40" t="s">
        <v>1</v>
      </c>
      <c r="B64" s="41" t="s">
        <v>210</v>
      </c>
      <c r="C64" s="42"/>
      <c r="D64" s="42"/>
      <c r="E64" s="42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41" t="s">
        <v>71</v>
      </c>
      <c r="C65" s="42"/>
      <c r="D65" s="42"/>
      <c r="E65" s="42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42"/>
      <c r="E66" s="42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41" t="s">
        <v>73</v>
      </c>
      <c r="C67" s="42"/>
      <c r="D67" s="42"/>
      <c r="E67" s="42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49" t="s">
        <v>96</v>
      </c>
      <c r="C69" s="50"/>
      <c r="D69" s="50"/>
      <c r="E69" s="50"/>
      <c r="F69" s="20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9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6"/>
      <c r="I85" s="16"/>
      <c r="J85" s="16"/>
      <c r="K85" s="16"/>
      <c r="L85" s="16"/>
      <c r="M85" s="16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9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60"/>
      <c r="C101" s="61"/>
      <c r="D101" s="61"/>
      <c r="E101" s="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66" t="s">
        <v>34</v>
      </c>
      <c r="B106" s="287" t="s">
        <v>108</v>
      </c>
      <c r="C106" s="288"/>
      <c r="D106" s="288"/>
      <c r="E106" s="289"/>
      <c r="F106" s="67"/>
      <c r="G106" s="66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66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66">
        <v>4</v>
      </c>
      <c r="B113" s="301" t="s">
        <v>43</v>
      </c>
      <c r="C113" s="301"/>
      <c r="D113" s="301"/>
      <c r="E113" s="301"/>
      <c r="F113" s="301"/>
      <c r="G113" s="66" t="str">
        <f>G94</f>
        <v>VALOR (R$)</v>
      </c>
    </row>
    <row r="114" spans="1:7" ht="13.5" customHeight="1">
      <c r="A114" s="66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66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5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186</v>
      </c>
      <c r="C159" s="121">
        <f>G152</f>
        <v>3152.277547505939</v>
      </c>
      <c r="D159" s="122">
        <v>4</v>
      </c>
      <c r="E159" s="123">
        <f>ROUND(D159*C159,2)</f>
        <v>12609.11</v>
      </c>
      <c r="F159" s="122">
        <v>1</v>
      </c>
      <c r="G159" s="124">
        <f>ROUND(F159*E159,2)</f>
        <v>12609.11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12609.11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5"/>
      <c r="B166" s="244" t="s">
        <v>66</v>
      </c>
      <c r="C166" s="333"/>
      <c r="D166" s="333"/>
      <c r="E166" s="333"/>
      <c r="F166" s="245"/>
      <c r="G166" s="15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12609.11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12609.11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151309.32</v>
      </c>
    </row>
    <row r="174" spans="1:7" ht="15.75">
      <c r="A174" s="134"/>
      <c r="B174" s="134"/>
      <c r="C174" s="134"/>
      <c r="D174" s="134"/>
      <c r="E174" s="134"/>
      <c r="F174" s="134"/>
      <c r="G174" s="134"/>
    </row>
    <row r="175" spans="1:7" ht="15.75">
      <c r="A175" s="134"/>
      <c r="B175" s="135"/>
      <c r="C175" s="135"/>
      <c r="D175" s="135"/>
      <c r="E175" s="135"/>
      <c r="F175" s="135"/>
      <c r="G175" s="134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35"/>
      <c r="C182" s="135"/>
      <c r="D182" s="135"/>
      <c r="E182" s="135"/>
      <c r="F182" s="135"/>
      <c r="G182" s="140"/>
    </row>
    <row r="183" spans="1:7" ht="15.75">
      <c r="A183" s="141"/>
      <c r="B183" s="137"/>
      <c r="C183" s="137"/>
      <c r="D183" s="137"/>
      <c r="E183" s="137"/>
      <c r="F183" s="142"/>
      <c r="G183" s="142"/>
    </row>
    <row r="197" spans="1:7" ht="15.75">
      <c r="A197" s="143"/>
      <c r="B197" s="143"/>
      <c r="C197" s="144"/>
      <c r="D197" s="144"/>
      <c r="E197" s="144"/>
      <c r="F197" s="145"/>
      <c r="G197" s="145"/>
    </row>
  </sheetData>
  <sheetProtection/>
  <mergeCells count="166">
    <mergeCell ref="B168:F168"/>
    <mergeCell ref="B169:F169"/>
    <mergeCell ref="B31:F31"/>
    <mergeCell ref="A39:E39"/>
    <mergeCell ref="B5:D5"/>
    <mergeCell ref="A30:G30"/>
    <mergeCell ref="A17:G17"/>
    <mergeCell ref="A20:G20"/>
    <mergeCell ref="A40:G40"/>
    <mergeCell ref="A47:E47"/>
    <mergeCell ref="A161:G162"/>
    <mergeCell ref="A163:G163"/>
    <mergeCell ref="A164:G164"/>
    <mergeCell ref="A165:G165"/>
    <mergeCell ref="B166:F166"/>
    <mergeCell ref="B167:F167"/>
    <mergeCell ref="B151:F151"/>
    <mergeCell ref="A152:F152"/>
    <mergeCell ref="A153:G154"/>
    <mergeCell ref="A155:G155"/>
    <mergeCell ref="A156:G156"/>
    <mergeCell ref="A157:B157"/>
    <mergeCell ref="B145:F145"/>
    <mergeCell ref="B146:F146"/>
    <mergeCell ref="B147:F147"/>
    <mergeCell ref="B148:F148"/>
    <mergeCell ref="B149:F149"/>
    <mergeCell ref="A150:F150"/>
    <mergeCell ref="B138:E138"/>
    <mergeCell ref="A139:E139"/>
    <mergeCell ref="A140:G141"/>
    <mergeCell ref="A142:G142"/>
    <mergeCell ref="A143:G143"/>
    <mergeCell ref="B144:F144"/>
    <mergeCell ref="B132:E132"/>
    <mergeCell ref="B133:E133"/>
    <mergeCell ref="B134:E134"/>
    <mergeCell ref="B135:E135"/>
    <mergeCell ref="B136:E136"/>
    <mergeCell ref="B137:E137"/>
    <mergeCell ref="B125:F125"/>
    <mergeCell ref="H125:I125"/>
    <mergeCell ref="A126:F126"/>
    <mergeCell ref="A127:G128"/>
    <mergeCell ref="A129:E129"/>
    <mergeCell ref="B131:E131"/>
    <mergeCell ref="A117:G118"/>
    <mergeCell ref="A119:G119"/>
    <mergeCell ref="B121:F121"/>
    <mergeCell ref="B122:F122"/>
    <mergeCell ref="B123:F123"/>
    <mergeCell ref="B124:F124"/>
    <mergeCell ref="A111:G111"/>
    <mergeCell ref="A112:G112"/>
    <mergeCell ref="B113:F113"/>
    <mergeCell ref="B114:F114"/>
    <mergeCell ref="B115:F115"/>
    <mergeCell ref="A116:F116"/>
    <mergeCell ref="B106:E106"/>
    <mergeCell ref="B107:E107"/>
    <mergeCell ref="B108:E108"/>
    <mergeCell ref="B109:E109"/>
    <mergeCell ref="A110:E110"/>
    <mergeCell ref="A104:G105"/>
    <mergeCell ref="B99:E99"/>
    <mergeCell ref="B100:E100"/>
    <mergeCell ref="B102:E102"/>
    <mergeCell ref="H102:I102"/>
    <mergeCell ref="A103:E103"/>
    <mergeCell ref="A93:G93"/>
    <mergeCell ref="B94:E94"/>
    <mergeCell ref="B96:E96"/>
    <mergeCell ref="B97:E97"/>
    <mergeCell ref="B95:E95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A76:F76"/>
    <mergeCell ref="A77:G78"/>
    <mergeCell ref="H79:I79"/>
    <mergeCell ref="J79:M79"/>
    <mergeCell ref="A79:G80"/>
    <mergeCell ref="A71:G71"/>
    <mergeCell ref="B72:F72"/>
    <mergeCell ref="B73:F73"/>
    <mergeCell ref="B74:F74"/>
    <mergeCell ref="B75:F75"/>
    <mergeCell ref="H75:I75"/>
    <mergeCell ref="A60:G60"/>
    <mergeCell ref="H62:I62"/>
    <mergeCell ref="B63:F63"/>
    <mergeCell ref="B66:C66"/>
    <mergeCell ref="A70:G70"/>
    <mergeCell ref="A61:G62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B46:E46"/>
    <mergeCell ref="B34:E34"/>
    <mergeCell ref="B35:E35"/>
    <mergeCell ref="B36:E36"/>
    <mergeCell ref="B37:E37"/>
    <mergeCell ref="B38:E38"/>
    <mergeCell ref="B25:E25"/>
    <mergeCell ref="F25:G25"/>
    <mergeCell ref="A41:G42"/>
    <mergeCell ref="A43:G43"/>
    <mergeCell ref="B44:E44"/>
    <mergeCell ref="B45:E45"/>
    <mergeCell ref="F26:G26"/>
    <mergeCell ref="F27:G27"/>
    <mergeCell ref="A19:G19"/>
    <mergeCell ref="A21:G21"/>
    <mergeCell ref="A22:G22"/>
    <mergeCell ref="A29:G29"/>
    <mergeCell ref="B32:E32"/>
    <mergeCell ref="B33:E33"/>
    <mergeCell ref="B23:E23"/>
    <mergeCell ref="F23:G23"/>
    <mergeCell ref="B24:E24"/>
    <mergeCell ref="F24:G24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15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151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1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2.421875" style="209" customWidth="1"/>
    <col min="2" max="2" width="12.28125" style="209" customWidth="1"/>
    <col min="3" max="3" width="23.57421875" style="209" customWidth="1"/>
    <col min="4" max="4" width="25.7109375" style="209" customWidth="1"/>
  </cols>
  <sheetData>
    <row r="1" spans="1:4" ht="15">
      <c r="A1" s="350" t="s">
        <v>195</v>
      </c>
      <c r="B1" s="351"/>
      <c r="C1" s="351"/>
      <c r="D1" s="352"/>
    </row>
    <row r="2" spans="1:4" ht="15.75">
      <c r="A2" s="353" t="s">
        <v>196</v>
      </c>
      <c r="B2" s="354"/>
      <c r="C2" s="354"/>
      <c r="D2" s="355"/>
    </row>
    <row r="3" spans="1:4" ht="31.5">
      <c r="A3" s="196" t="s">
        <v>66</v>
      </c>
      <c r="B3" s="197" t="s">
        <v>197</v>
      </c>
      <c r="C3" s="197" t="s">
        <v>198</v>
      </c>
      <c r="D3" s="198" t="s">
        <v>199</v>
      </c>
    </row>
    <row r="4" spans="1:4" ht="47.25">
      <c r="A4" s="199" t="s">
        <v>200</v>
      </c>
      <c r="B4" s="200">
        <v>4</v>
      </c>
      <c r="C4" s="201">
        <v>20</v>
      </c>
      <c r="D4" s="202">
        <f aca="true" t="shared" si="0" ref="D4:D9">C4*B4</f>
        <v>80</v>
      </c>
    </row>
    <row r="5" spans="1:4" ht="31.5">
      <c r="A5" s="199" t="s">
        <v>201</v>
      </c>
      <c r="B5" s="200">
        <v>4</v>
      </c>
      <c r="C5" s="201">
        <v>10</v>
      </c>
      <c r="D5" s="202">
        <f t="shared" si="0"/>
        <v>40</v>
      </c>
    </row>
    <row r="6" spans="1:4" ht="31.5">
      <c r="A6" s="199" t="s">
        <v>202</v>
      </c>
      <c r="B6" s="200">
        <v>4</v>
      </c>
      <c r="C6" s="201">
        <v>5</v>
      </c>
      <c r="D6" s="202">
        <f t="shared" si="0"/>
        <v>20</v>
      </c>
    </row>
    <row r="7" spans="1:4" ht="15.75">
      <c r="A7" s="199" t="s">
        <v>203</v>
      </c>
      <c r="B7" s="200">
        <v>4</v>
      </c>
      <c r="C7" s="201">
        <v>5</v>
      </c>
      <c r="D7" s="202">
        <f t="shared" si="0"/>
        <v>20</v>
      </c>
    </row>
    <row r="8" spans="1:4" ht="15.75">
      <c r="A8" s="199" t="s">
        <v>204</v>
      </c>
      <c r="B8" s="200">
        <v>4</v>
      </c>
      <c r="C8" s="201">
        <v>3</v>
      </c>
      <c r="D8" s="202">
        <f t="shared" si="0"/>
        <v>12</v>
      </c>
    </row>
    <row r="9" spans="1:4" ht="16.5" thickBot="1">
      <c r="A9" s="203" t="s">
        <v>205</v>
      </c>
      <c r="B9" s="204">
        <v>1</v>
      </c>
      <c r="C9" s="205">
        <v>4.94</v>
      </c>
      <c r="D9" s="206">
        <f t="shared" si="0"/>
        <v>4.94</v>
      </c>
    </row>
    <row r="10" spans="1:4" ht="16.5" thickBot="1">
      <c r="A10" s="356" t="s">
        <v>206</v>
      </c>
      <c r="B10" s="357"/>
      <c r="C10" s="358"/>
      <c r="D10" s="207">
        <f>SUM(D4:D9)/12</f>
        <v>14.745</v>
      </c>
    </row>
    <row r="11" spans="1:4" ht="12.75">
      <c r="A11" s="208"/>
      <c r="D11" s="210"/>
    </row>
    <row r="12" spans="1:4" ht="15.75">
      <c r="A12" s="353" t="s">
        <v>207</v>
      </c>
      <c r="B12" s="354"/>
      <c r="C12" s="354"/>
      <c r="D12" s="355"/>
    </row>
    <row r="13" spans="1:4" ht="31.5">
      <c r="A13" s="196" t="s">
        <v>66</v>
      </c>
      <c r="B13" s="197" t="s">
        <v>197</v>
      </c>
      <c r="C13" s="197" t="s">
        <v>198</v>
      </c>
      <c r="D13" s="198" t="s">
        <v>199</v>
      </c>
    </row>
    <row r="14" spans="1:4" ht="31.5">
      <c r="A14" s="199" t="s">
        <v>208</v>
      </c>
      <c r="B14" s="200">
        <f>4*12</f>
        <v>48</v>
      </c>
      <c r="C14" s="201">
        <v>0.35</v>
      </c>
      <c r="D14" s="202">
        <f>C14*B14</f>
        <v>16.799999999999997</v>
      </c>
    </row>
    <row r="15" spans="1:4" ht="16.5" thickBot="1">
      <c r="A15" s="199" t="s">
        <v>209</v>
      </c>
      <c r="B15" s="200">
        <f>1*12</f>
        <v>12</v>
      </c>
      <c r="C15" s="201">
        <v>1</v>
      </c>
      <c r="D15" s="202">
        <f>C15*B15</f>
        <v>12</v>
      </c>
    </row>
    <row r="16" spans="1:4" ht="16.5" thickBot="1">
      <c r="A16" s="356" t="s">
        <v>206</v>
      </c>
      <c r="B16" s="357"/>
      <c r="C16" s="358"/>
      <c r="D16" s="207">
        <f>SUM(D14:D15)/12</f>
        <v>2.4</v>
      </c>
    </row>
    <row r="17" spans="1:4" ht="12.75">
      <c r="A17" s="212"/>
      <c r="B17" s="212"/>
      <c r="C17" s="212"/>
      <c r="D17" s="213"/>
    </row>
    <row r="18" spans="3:4" ht="12.75">
      <c r="C18" s="211"/>
      <c r="D18" s="211"/>
    </row>
    <row r="19" ht="12.75">
      <c r="C19" s="211"/>
    </row>
  </sheetData>
  <sheetProtection/>
  <mergeCells count="5">
    <mergeCell ref="A1:D1"/>
    <mergeCell ref="A2:D2"/>
    <mergeCell ref="A10:C10"/>
    <mergeCell ref="A12:D12"/>
    <mergeCell ref="A16:C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18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187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15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188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1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0.04</v>
      </c>
      <c r="G137" s="99">
        <f>(($G$39+$G$76+$G$88+$G$116+$G$126+$G$132+$G$133)/0.9135)*F137</f>
        <v>126.09110190023756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0.0765</v>
      </c>
      <c r="G138" s="103">
        <f>SUM(G135,G137)</f>
        <v>241.1492323842043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269.7307482228795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269.7307482228795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3120.7547720308794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189</v>
      </c>
      <c r="C159" s="121">
        <f>G152</f>
        <v>3120.7547720308794</v>
      </c>
      <c r="D159" s="122">
        <v>1</v>
      </c>
      <c r="E159" s="123">
        <f>ROUND(D159*C159,2)</f>
        <v>3120.75</v>
      </c>
      <c r="F159" s="122">
        <v>1</v>
      </c>
      <c r="G159" s="124">
        <f>ROUND(F159*E159,2)</f>
        <v>3120.75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3120.75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3120.75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3120.75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37449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48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0.03</v>
      </c>
      <c r="G137" s="99">
        <f>(($G$39+$G$76+$G$88+$G$116+$G$126+$G$132+$G$133)/0.9135)*F137</f>
        <v>94.56832642517816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0.0665</v>
      </c>
      <c r="G138" s="103">
        <f>SUM(G135,G137)</f>
        <v>209.6264569091449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238.20797274782012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238.20797274782012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3089.23199655582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190</v>
      </c>
      <c r="C159" s="121">
        <f>G152</f>
        <v>3089.23199655582</v>
      </c>
      <c r="D159" s="122">
        <v>1</v>
      </c>
      <c r="E159" s="123">
        <f>ROUND(D159*C159,2)</f>
        <v>3089.23</v>
      </c>
      <c r="F159" s="122">
        <v>1</v>
      </c>
      <c r="G159" s="124">
        <f>ROUND(F159*E159,2)</f>
        <v>3089.23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3089.23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3089.23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3089.23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37070.76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4.710937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191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M197"/>
  <sheetViews>
    <sheetView showGridLines="0" view="pageBreakPreview" zoomScale="90" zoomScaleNormal="90" zoomScaleSheetLayoutView="90" zoomScalePageLayoutView="0" workbookViewId="0" topLeftCell="A154">
      <selection activeCell="C159" sqref="C159"/>
    </sheetView>
  </sheetViews>
  <sheetFormatPr defaultColWidth="9.140625" defaultRowHeight="12.75"/>
  <cols>
    <col min="1" max="1" width="12.00390625" style="21" customWidth="1"/>
    <col min="2" max="2" width="15.8515625" style="21" customWidth="1"/>
    <col min="3" max="3" width="16.140625" style="21" customWidth="1"/>
    <col min="4" max="4" width="13.8515625" style="21" customWidth="1"/>
    <col min="5" max="5" width="28.28125" style="21" customWidth="1"/>
    <col min="6" max="6" width="21.140625" style="21" bestFit="1" customWidth="1"/>
    <col min="7" max="7" width="20.421875" style="21" bestFit="1" customWidth="1"/>
    <col min="8" max="8" width="18.140625" style="21" bestFit="1" customWidth="1"/>
    <col min="9" max="9" width="15.28125" style="21" customWidth="1"/>
    <col min="10" max="10" width="19.28125" style="21" bestFit="1" customWidth="1"/>
    <col min="11" max="11" width="9.140625" style="21" customWidth="1"/>
    <col min="12" max="12" width="59.421875" style="21" customWidth="1"/>
    <col min="13" max="13" width="12.00390625" style="21" customWidth="1"/>
    <col min="14" max="16384" width="9.140625" style="21" customWidth="1"/>
  </cols>
  <sheetData>
    <row r="1" spans="1:7" s="1" customFormat="1" ht="38.25" customHeight="1" thickBot="1" thickTop="1">
      <c r="A1" s="214" t="s">
        <v>139</v>
      </c>
      <c r="B1" s="214"/>
      <c r="C1" s="214"/>
      <c r="D1" s="214"/>
      <c r="E1" s="214"/>
      <c r="F1" s="214"/>
      <c r="G1" s="214"/>
    </row>
    <row r="2" spans="1:12" s="1" customFormat="1" ht="16.5" customHeight="1" thickBot="1" thickTop="1">
      <c r="A2" s="215" t="s">
        <v>138</v>
      </c>
      <c r="B2" s="215"/>
      <c r="C2" s="215"/>
      <c r="D2" s="215"/>
      <c r="E2" s="215"/>
      <c r="F2" s="215"/>
      <c r="G2" s="215"/>
      <c r="L2" s="2"/>
    </row>
    <row r="3" spans="1:12" s="3" customFormat="1" ht="18" customHeight="1" thickBot="1" thickTop="1">
      <c r="A3" s="216" t="s">
        <v>21</v>
      </c>
      <c r="B3" s="216"/>
      <c r="C3" s="216"/>
      <c r="D3" s="216"/>
      <c r="E3" s="217" t="s">
        <v>180</v>
      </c>
      <c r="F3" s="217"/>
      <c r="G3" s="217"/>
      <c r="L3" s="4"/>
    </row>
    <row r="4" spans="1:7" s="3" customFormat="1" ht="18" customHeight="1" thickBot="1" thickTop="1">
      <c r="A4" s="218" t="s">
        <v>0</v>
      </c>
      <c r="B4" s="218"/>
      <c r="C4" s="218"/>
      <c r="D4" s="218"/>
      <c r="E4" s="219" t="s">
        <v>181</v>
      </c>
      <c r="F4" s="219"/>
      <c r="G4" s="219"/>
    </row>
    <row r="5" spans="1:7" s="3" customFormat="1" ht="13.5" customHeight="1" thickBot="1" thickTop="1">
      <c r="A5" s="5" t="s">
        <v>25</v>
      </c>
      <c r="B5" s="220"/>
      <c r="C5" s="221"/>
      <c r="D5" s="222"/>
      <c r="E5" s="223" t="s">
        <v>182</v>
      </c>
      <c r="F5" s="223"/>
      <c r="G5" s="223"/>
    </row>
    <row r="6" spans="1:7" s="1" customFormat="1" ht="68.25" customHeight="1" thickBot="1" thickTop="1">
      <c r="A6" s="224" t="s">
        <v>183</v>
      </c>
      <c r="B6" s="225"/>
      <c r="C6" s="225"/>
      <c r="D6" s="225"/>
      <c r="E6" s="225"/>
      <c r="F6" s="225"/>
      <c r="G6" s="225"/>
    </row>
    <row r="7" spans="1:7" s="1" customFormat="1" ht="13.5" customHeight="1" thickBot="1" thickTop="1">
      <c r="A7" s="172" t="s">
        <v>1</v>
      </c>
      <c r="B7" s="226" t="s">
        <v>2</v>
      </c>
      <c r="C7" s="227"/>
      <c r="D7" s="227"/>
      <c r="E7" s="228"/>
      <c r="F7" s="229">
        <v>44130</v>
      </c>
      <c r="G7" s="229"/>
    </row>
    <row r="8" spans="1:7" s="1" customFormat="1" ht="13.5" customHeight="1" thickBot="1" thickTop="1">
      <c r="A8" s="172" t="s">
        <v>3</v>
      </c>
      <c r="B8" s="226" t="s">
        <v>4</v>
      </c>
      <c r="C8" s="227"/>
      <c r="D8" s="227"/>
      <c r="E8" s="228"/>
      <c r="F8" s="230" t="s">
        <v>140</v>
      </c>
      <c r="G8" s="230"/>
    </row>
    <row r="9" spans="1:7" s="1" customFormat="1" ht="13.5" customHeight="1" thickBot="1" thickTop="1">
      <c r="A9" s="172" t="s">
        <v>5</v>
      </c>
      <c r="B9" s="226" t="s">
        <v>22</v>
      </c>
      <c r="C9" s="227"/>
      <c r="D9" s="227"/>
      <c r="E9" s="228"/>
      <c r="F9" s="230" t="s">
        <v>136</v>
      </c>
      <c r="G9" s="230"/>
    </row>
    <row r="10" spans="1:7" s="1" customFormat="1" ht="13.5" customHeight="1" thickBot="1" thickTop="1">
      <c r="A10" s="172" t="s">
        <v>6</v>
      </c>
      <c r="B10" s="226" t="s">
        <v>9</v>
      </c>
      <c r="C10" s="227"/>
      <c r="D10" s="227"/>
      <c r="E10" s="228"/>
      <c r="F10" s="230">
        <v>12</v>
      </c>
      <c r="G10" s="230"/>
    </row>
    <row r="11" spans="1:7" s="1" customFormat="1" ht="13.5" customHeight="1" thickTop="1">
      <c r="A11" s="231"/>
      <c r="B11" s="231"/>
      <c r="C11" s="231"/>
      <c r="D11" s="231"/>
      <c r="E11" s="231"/>
      <c r="F11" s="231"/>
      <c r="G11" s="231"/>
    </row>
    <row r="12" spans="1:7" s="1" customFormat="1" ht="13.5" customHeight="1">
      <c r="A12" s="232" t="s">
        <v>126</v>
      </c>
      <c r="B12" s="232"/>
      <c r="C12" s="232"/>
      <c r="D12" s="232"/>
      <c r="E12" s="232"/>
      <c r="F12" s="232"/>
      <c r="G12" s="232"/>
    </row>
    <row r="13" spans="1:7" s="1" customFormat="1" ht="13.5" customHeight="1" thickBot="1">
      <c r="A13" s="231"/>
      <c r="B13" s="231"/>
      <c r="C13" s="231"/>
      <c r="D13" s="231"/>
      <c r="E13" s="231"/>
      <c r="F13" s="231"/>
      <c r="G13" s="231"/>
    </row>
    <row r="14" spans="1:7" s="1" customFormat="1" ht="60.75" customHeight="1" thickBot="1" thickTop="1">
      <c r="A14" s="233" t="s">
        <v>51</v>
      </c>
      <c r="B14" s="233"/>
      <c r="C14" s="234" t="s">
        <v>52</v>
      </c>
      <c r="D14" s="234"/>
      <c r="E14" s="234"/>
      <c r="F14" s="215" t="s">
        <v>53</v>
      </c>
      <c r="G14" s="215"/>
    </row>
    <row r="15" spans="1:7" s="7" customFormat="1" ht="28.5" customHeight="1" thickBot="1" thickTop="1">
      <c r="A15" s="233" t="s">
        <v>151</v>
      </c>
      <c r="B15" s="233"/>
      <c r="C15" s="234" t="s">
        <v>141</v>
      </c>
      <c r="D15" s="234"/>
      <c r="E15" s="234"/>
      <c r="F15" s="215">
        <v>75</v>
      </c>
      <c r="G15" s="215"/>
    </row>
    <row r="16" spans="1:7" s="7" customFormat="1" ht="6.75" customHeight="1" thickTop="1">
      <c r="A16" s="8"/>
      <c r="B16" s="8"/>
      <c r="C16" s="9"/>
      <c r="D16" s="9"/>
      <c r="E16" s="9"/>
      <c r="F16" s="10"/>
      <c r="G16" s="10"/>
    </row>
    <row r="17" spans="1:7" s="1" customFormat="1" ht="18.75">
      <c r="A17" s="235" t="s">
        <v>133</v>
      </c>
      <c r="B17" s="235"/>
      <c r="C17" s="235"/>
      <c r="D17" s="235"/>
      <c r="E17" s="235"/>
      <c r="F17" s="235"/>
      <c r="G17" s="235"/>
    </row>
    <row r="18" spans="1:7" s="1" customFormat="1" ht="3" customHeight="1">
      <c r="A18" s="152"/>
      <c r="B18" s="152"/>
      <c r="C18" s="152"/>
      <c r="D18" s="152"/>
      <c r="E18" s="152"/>
      <c r="F18" s="152"/>
      <c r="G18" s="152"/>
    </row>
    <row r="19" spans="1:7" s="1" customFormat="1" ht="18.75">
      <c r="A19" s="236" t="s">
        <v>134</v>
      </c>
      <c r="B19" s="236"/>
      <c r="C19" s="236"/>
      <c r="D19" s="236"/>
      <c r="E19" s="236"/>
      <c r="F19" s="236"/>
      <c r="G19" s="236"/>
    </row>
    <row r="20" spans="1:7" s="1" customFormat="1" ht="4.5" customHeight="1">
      <c r="A20" s="237"/>
      <c r="B20" s="237"/>
      <c r="C20" s="237"/>
      <c r="D20" s="237"/>
      <c r="E20" s="237"/>
      <c r="F20" s="237"/>
      <c r="G20" s="237"/>
    </row>
    <row r="21" spans="1:7" s="1" customFormat="1" ht="19.5" thickBot="1">
      <c r="A21" s="236" t="s">
        <v>23</v>
      </c>
      <c r="B21" s="236"/>
      <c r="C21" s="236"/>
      <c r="D21" s="236"/>
      <c r="E21" s="236"/>
      <c r="F21" s="236"/>
      <c r="G21" s="236"/>
    </row>
    <row r="22" spans="1:7" s="1" customFormat="1" ht="18" customHeight="1" thickBot="1" thickTop="1">
      <c r="A22" s="238" t="s">
        <v>54</v>
      </c>
      <c r="B22" s="239"/>
      <c r="C22" s="239"/>
      <c r="D22" s="239"/>
      <c r="E22" s="239"/>
      <c r="F22" s="239"/>
      <c r="G22" s="240"/>
    </row>
    <row r="23" spans="1:7" s="1" customFormat="1" ht="17.25" thickBot="1" thickTop="1">
      <c r="A23" s="172">
        <v>1</v>
      </c>
      <c r="B23" s="226" t="s">
        <v>55</v>
      </c>
      <c r="C23" s="227"/>
      <c r="D23" s="227"/>
      <c r="E23" s="228"/>
      <c r="F23" s="241" t="s">
        <v>151</v>
      </c>
      <c r="G23" s="242"/>
    </row>
    <row r="24" spans="1:7" s="1" customFormat="1" ht="13.5" customHeight="1" thickBot="1" thickTop="1">
      <c r="A24" s="172">
        <v>2</v>
      </c>
      <c r="B24" s="226" t="s">
        <v>127</v>
      </c>
      <c r="C24" s="227"/>
      <c r="D24" s="227"/>
      <c r="E24" s="228"/>
      <c r="F24" s="243" t="s">
        <v>184</v>
      </c>
      <c r="G24" s="243"/>
    </row>
    <row r="25" spans="1:7" s="1" customFormat="1" ht="13.5" customHeight="1" thickBot="1" thickTop="1">
      <c r="A25" s="172">
        <v>3</v>
      </c>
      <c r="B25" s="226" t="s">
        <v>24</v>
      </c>
      <c r="C25" s="227"/>
      <c r="D25" s="227"/>
      <c r="E25" s="228"/>
      <c r="F25" s="243">
        <v>1373.02</v>
      </c>
      <c r="G25" s="243"/>
    </row>
    <row r="26" spans="1:7" s="1" customFormat="1" ht="13.5" customHeight="1" thickBot="1" thickTop="1">
      <c r="A26" s="172">
        <v>4</v>
      </c>
      <c r="B26" s="154" t="s">
        <v>10</v>
      </c>
      <c r="C26" s="155"/>
      <c r="D26" s="155"/>
      <c r="E26" s="156"/>
      <c r="F26" s="244" t="s">
        <v>137</v>
      </c>
      <c r="G26" s="245"/>
    </row>
    <row r="27" spans="1:7" s="1" customFormat="1" ht="13.5" customHeight="1" thickBot="1" thickTop="1">
      <c r="A27" s="172">
        <v>5</v>
      </c>
      <c r="B27" s="154" t="s">
        <v>11</v>
      </c>
      <c r="C27" s="155"/>
      <c r="D27" s="155"/>
      <c r="E27" s="156"/>
      <c r="F27" s="246">
        <v>43891</v>
      </c>
      <c r="G27" s="247"/>
    </row>
    <row r="28" spans="1:7" s="1" customFormat="1" ht="13.5" customHeight="1" thickTop="1">
      <c r="A28" s="159"/>
      <c r="B28" s="17"/>
      <c r="C28" s="17"/>
      <c r="D28" s="17"/>
      <c r="E28" s="17"/>
      <c r="F28" s="18"/>
      <c r="G28" s="18"/>
    </row>
    <row r="29" spans="1:7" s="1" customFormat="1" ht="13.5" customHeight="1">
      <c r="A29" s="248" t="s">
        <v>26</v>
      </c>
      <c r="B29" s="248"/>
      <c r="C29" s="248"/>
      <c r="D29" s="248"/>
      <c r="E29" s="248"/>
      <c r="F29" s="248"/>
      <c r="G29" s="248"/>
    </row>
    <row r="30" spans="1:7" s="1" customFormat="1" ht="13.5" customHeight="1" thickBot="1">
      <c r="A30" s="249"/>
      <c r="B30" s="249"/>
      <c r="C30" s="249"/>
      <c r="D30" s="249"/>
      <c r="E30" s="249"/>
      <c r="F30" s="249"/>
      <c r="G30" s="249"/>
    </row>
    <row r="31" spans="1:7" ht="13.5" customHeight="1" thickBot="1" thickTop="1">
      <c r="A31" s="151">
        <v>1</v>
      </c>
      <c r="B31" s="250" t="s">
        <v>128</v>
      </c>
      <c r="C31" s="250"/>
      <c r="D31" s="250"/>
      <c r="E31" s="250"/>
      <c r="F31" s="250"/>
      <c r="G31" s="166" t="s">
        <v>89</v>
      </c>
    </row>
    <row r="32" spans="1:7" ht="13.5" customHeight="1" thickBot="1" thickTop="1">
      <c r="A32" s="22" t="s">
        <v>1</v>
      </c>
      <c r="B32" s="251" t="s">
        <v>56</v>
      </c>
      <c r="C32" s="251"/>
      <c r="D32" s="251"/>
      <c r="E32" s="251"/>
      <c r="F32" s="23"/>
      <c r="G32" s="24">
        <f>F25</f>
        <v>1373.02</v>
      </c>
    </row>
    <row r="33" spans="1:7" ht="13.5" customHeight="1" thickBot="1" thickTop="1">
      <c r="A33" s="22" t="s">
        <v>3</v>
      </c>
      <c r="B33" s="251" t="s">
        <v>129</v>
      </c>
      <c r="C33" s="251"/>
      <c r="D33" s="251"/>
      <c r="E33" s="251"/>
      <c r="F33" s="23"/>
      <c r="G33" s="24">
        <v>0</v>
      </c>
    </row>
    <row r="34" spans="1:7" ht="13.5" customHeight="1" thickBot="1" thickTop="1">
      <c r="A34" s="22" t="s">
        <v>5</v>
      </c>
      <c r="B34" s="251" t="s">
        <v>130</v>
      </c>
      <c r="C34" s="251"/>
      <c r="D34" s="251"/>
      <c r="E34" s="251"/>
      <c r="F34" s="23"/>
      <c r="G34" s="24">
        <f>F34*$G$32</f>
        <v>0</v>
      </c>
    </row>
    <row r="35" spans="1:7" ht="13.5" customHeight="1" thickBot="1" thickTop="1">
      <c r="A35" s="22" t="s">
        <v>6</v>
      </c>
      <c r="B35" s="251" t="s">
        <v>28</v>
      </c>
      <c r="C35" s="251"/>
      <c r="D35" s="251"/>
      <c r="E35" s="251"/>
      <c r="F35" s="170"/>
      <c r="G35" s="24">
        <f>ROUND($G$32*F35,2)</f>
        <v>0</v>
      </c>
    </row>
    <row r="36" spans="1:7" ht="14.25" customHeight="1" thickBot="1" thickTop="1">
      <c r="A36" s="22" t="s">
        <v>7</v>
      </c>
      <c r="B36" s="251" t="s">
        <v>80</v>
      </c>
      <c r="C36" s="251"/>
      <c r="D36" s="251"/>
      <c r="E36" s="251"/>
      <c r="F36" s="23"/>
      <c r="G36" s="24">
        <v>0</v>
      </c>
    </row>
    <row r="37" spans="1:7" ht="13.5" customHeight="1" thickBot="1" thickTop="1">
      <c r="A37" s="22" t="s">
        <v>8</v>
      </c>
      <c r="B37" s="251" t="s">
        <v>81</v>
      </c>
      <c r="C37" s="251"/>
      <c r="D37" s="251"/>
      <c r="E37" s="251"/>
      <c r="F37" s="23"/>
      <c r="G37" s="24">
        <f>+F29*2</f>
        <v>0</v>
      </c>
    </row>
    <row r="38" spans="1:7" ht="13.5" customHeight="1" thickBot="1" thickTop="1">
      <c r="A38" s="22" t="s">
        <v>19</v>
      </c>
      <c r="B38" s="251" t="s">
        <v>78</v>
      </c>
      <c r="C38" s="251"/>
      <c r="D38" s="251"/>
      <c r="E38" s="251"/>
      <c r="F38" s="23"/>
      <c r="G38" s="24">
        <f>ROUND($G$32*F38,2)</f>
        <v>0</v>
      </c>
    </row>
    <row r="39" spans="1:7" ht="13.5" customHeight="1" thickBot="1" thickTop="1">
      <c r="A39" s="250" t="s">
        <v>88</v>
      </c>
      <c r="B39" s="250"/>
      <c r="C39" s="250"/>
      <c r="D39" s="250"/>
      <c r="E39" s="250"/>
      <c r="F39" s="26"/>
      <c r="G39" s="27">
        <f>SUM(G32:G38)</f>
        <v>1373.02</v>
      </c>
    </row>
    <row r="40" spans="1:7" s="1" customFormat="1" ht="13.5" customHeight="1" thickTop="1">
      <c r="A40" s="252"/>
      <c r="B40" s="252"/>
      <c r="C40" s="252"/>
      <c r="D40" s="252"/>
      <c r="E40" s="252"/>
      <c r="F40" s="252"/>
      <c r="G40" s="252"/>
    </row>
    <row r="41" spans="1:7" s="1" customFormat="1" ht="13.5" customHeight="1">
      <c r="A41" s="248" t="s">
        <v>82</v>
      </c>
      <c r="B41" s="248"/>
      <c r="C41" s="248"/>
      <c r="D41" s="248"/>
      <c r="E41" s="248"/>
      <c r="F41" s="248"/>
      <c r="G41" s="248"/>
    </row>
    <row r="42" spans="1:7" ht="13.5" customHeight="1">
      <c r="A42" s="248"/>
      <c r="B42" s="248"/>
      <c r="C42" s="248"/>
      <c r="D42" s="248"/>
      <c r="E42" s="248"/>
      <c r="F42" s="248"/>
      <c r="G42" s="248"/>
    </row>
    <row r="43" spans="1:7" ht="28.5" customHeight="1">
      <c r="A43" s="253" t="s">
        <v>83</v>
      </c>
      <c r="B43" s="253"/>
      <c r="C43" s="253"/>
      <c r="D43" s="253"/>
      <c r="E43" s="253"/>
      <c r="F43" s="253"/>
      <c r="G43" s="253"/>
    </row>
    <row r="44" spans="1:7" ht="13.5" customHeight="1">
      <c r="A44" s="28" t="s">
        <v>84</v>
      </c>
      <c r="B44" s="254" t="s">
        <v>85</v>
      </c>
      <c r="C44" s="255"/>
      <c r="D44" s="255"/>
      <c r="E44" s="256"/>
      <c r="F44" s="28" t="s">
        <v>101</v>
      </c>
      <c r="G44" s="28" t="s">
        <v>89</v>
      </c>
    </row>
    <row r="45" spans="1:7" ht="13.5" customHeight="1">
      <c r="A45" s="29" t="s">
        <v>1</v>
      </c>
      <c r="B45" s="257" t="s">
        <v>86</v>
      </c>
      <c r="C45" s="258"/>
      <c r="D45" s="258"/>
      <c r="E45" s="259"/>
      <c r="F45" s="30">
        <v>0.0833</v>
      </c>
      <c r="G45" s="31">
        <f>F45*G39</f>
        <v>114.37256599999999</v>
      </c>
    </row>
    <row r="46" spans="1:7" ht="13.5" customHeight="1">
      <c r="A46" s="29" t="s">
        <v>3</v>
      </c>
      <c r="B46" s="257" t="s">
        <v>87</v>
      </c>
      <c r="C46" s="258"/>
      <c r="D46" s="258"/>
      <c r="E46" s="259"/>
      <c r="F46" s="32">
        <f>8.33%+2.78%</f>
        <v>0.1111</v>
      </c>
      <c r="G46" s="31">
        <f>F46*G39</f>
        <v>152.542522</v>
      </c>
    </row>
    <row r="47" spans="1:7" ht="13.5" customHeight="1">
      <c r="A47" s="260" t="s">
        <v>88</v>
      </c>
      <c r="B47" s="261"/>
      <c r="C47" s="261"/>
      <c r="D47" s="261"/>
      <c r="E47" s="262"/>
      <c r="F47" s="33">
        <f>SUM(F45:F46)</f>
        <v>0.19440000000000002</v>
      </c>
      <c r="G47" s="34">
        <f>SUM(G45:G46)</f>
        <v>266.91508799999997</v>
      </c>
    </row>
    <row r="48" spans="1:7" s="1" customFormat="1" ht="15.75">
      <c r="A48" s="263"/>
      <c r="B48" s="263"/>
      <c r="C48" s="263"/>
      <c r="D48" s="263"/>
      <c r="E48" s="263"/>
      <c r="F48" s="263"/>
      <c r="G48" s="263"/>
    </row>
    <row r="49" spans="1:7" s="1" customFormat="1" ht="36" customHeight="1">
      <c r="A49" s="264" t="s">
        <v>131</v>
      </c>
      <c r="B49" s="264"/>
      <c r="C49" s="264"/>
      <c r="D49" s="264"/>
      <c r="E49" s="264"/>
      <c r="F49" s="264"/>
      <c r="G49" s="264"/>
    </row>
    <row r="50" spans="1:7" ht="13.5" customHeight="1">
      <c r="A50" s="28" t="s">
        <v>90</v>
      </c>
      <c r="B50" s="260" t="s">
        <v>91</v>
      </c>
      <c r="C50" s="261"/>
      <c r="D50" s="261"/>
      <c r="E50" s="262"/>
      <c r="F50" s="28" t="s">
        <v>101</v>
      </c>
      <c r="G50" s="28" t="s">
        <v>89</v>
      </c>
    </row>
    <row r="51" spans="1:7" ht="13.5" customHeight="1">
      <c r="A51" s="35" t="s">
        <v>1</v>
      </c>
      <c r="B51" s="265" t="s">
        <v>14</v>
      </c>
      <c r="C51" s="266"/>
      <c r="D51" s="266"/>
      <c r="E51" s="267"/>
      <c r="F51" s="30">
        <v>0.2</v>
      </c>
      <c r="G51" s="36">
        <f>F51*($G$39)</f>
        <v>274.604</v>
      </c>
    </row>
    <row r="52" spans="1:7" ht="13.5" customHeight="1">
      <c r="A52" s="35" t="s">
        <v>3</v>
      </c>
      <c r="B52" s="265" t="s">
        <v>92</v>
      </c>
      <c r="C52" s="266"/>
      <c r="D52" s="266"/>
      <c r="E52" s="267"/>
      <c r="F52" s="30">
        <v>0.025</v>
      </c>
      <c r="G52" s="36">
        <f>F52*($G$39)</f>
        <v>34.3255</v>
      </c>
    </row>
    <row r="53" spans="1:11" ht="28.5" customHeight="1">
      <c r="A53" s="35" t="s">
        <v>5</v>
      </c>
      <c r="B53" s="268" t="s">
        <v>135</v>
      </c>
      <c r="C53" s="266"/>
      <c r="D53" s="266"/>
      <c r="E53" s="267"/>
      <c r="F53" s="30">
        <v>0.03</v>
      </c>
      <c r="G53" s="36">
        <f aca="true" t="shared" si="0" ref="G53:G58">F53*($G$39)</f>
        <v>41.190599999999996</v>
      </c>
      <c r="K53" s="37"/>
    </row>
    <row r="54" spans="1:7" ht="13.5" customHeight="1">
      <c r="A54" s="35" t="s">
        <v>6</v>
      </c>
      <c r="B54" s="265" t="s">
        <v>93</v>
      </c>
      <c r="C54" s="266"/>
      <c r="D54" s="266"/>
      <c r="E54" s="267"/>
      <c r="F54" s="30">
        <v>0.015</v>
      </c>
      <c r="G54" s="36">
        <f t="shared" si="0"/>
        <v>20.595299999999998</v>
      </c>
    </row>
    <row r="55" spans="1:7" ht="13.5" customHeight="1">
      <c r="A55" s="35" t="s">
        <v>7</v>
      </c>
      <c r="B55" s="265" t="s">
        <v>15</v>
      </c>
      <c r="C55" s="266"/>
      <c r="D55" s="266"/>
      <c r="E55" s="267"/>
      <c r="F55" s="30">
        <v>0.01</v>
      </c>
      <c r="G55" s="36">
        <f t="shared" si="0"/>
        <v>13.7302</v>
      </c>
    </row>
    <row r="56" spans="1:7" s="1" customFormat="1" ht="13.5" customHeight="1">
      <c r="A56" s="35" t="s">
        <v>8</v>
      </c>
      <c r="B56" s="265" t="s">
        <v>18</v>
      </c>
      <c r="C56" s="266"/>
      <c r="D56" s="266"/>
      <c r="E56" s="267"/>
      <c r="F56" s="30">
        <v>0.006</v>
      </c>
      <c r="G56" s="36">
        <f t="shared" si="0"/>
        <v>8.23812</v>
      </c>
    </row>
    <row r="57" spans="1:7" s="1" customFormat="1" ht="13.5" customHeight="1">
      <c r="A57" s="35" t="s">
        <v>19</v>
      </c>
      <c r="B57" s="265" t="s">
        <v>16</v>
      </c>
      <c r="C57" s="266"/>
      <c r="D57" s="266"/>
      <c r="E57" s="267"/>
      <c r="F57" s="30">
        <v>0.002</v>
      </c>
      <c r="G57" s="36">
        <f t="shared" si="0"/>
        <v>2.74604</v>
      </c>
    </row>
    <row r="58" spans="1:7" s="1" customFormat="1" ht="13.5" customHeight="1">
      <c r="A58" s="35" t="s">
        <v>20</v>
      </c>
      <c r="B58" s="265" t="s">
        <v>17</v>
      </c>
      <c r="C58" s="266"/>
      <c r="D58" s="266"/>
      <c r="E58" s="267"/>
      <c r="F58" s="30">
        <v>0.08</v>
      </c>
      <c r="G58" s="36">
        <f t="shared" si="0"/>
        <v>109.8416</v>
      </c>
    </row>
    <row r="59" spans="1:7" s="1" customFormat="1" ht="13.5" customHeight="1">
      <c r="A59" s="269" t="s">
        <v>33</v>
      </c>
      <c r="B59" s="270"/>
      <c r="C59" s="270"/>
      <c r="D59" s="270"/>
      <c r="E59" s="271"/>
      <c r="F59" s="38">
        <f>SUM(F51:F58)</f>
        <v>0.36800000000000005</v>
      </c>
      <c r="G59" s="39">
        <f>SUM(G51:G58)</f>
        <v>505.27135999999996</v>
      </c>
    </row>
    <row r="60" spans="1:7" s="1" customFormat="1" ht="13.5" customHeight="1">
      <c r="A60" s="263"/>
      <c r="B60" s="263"/>
      <c r="C60" s="263"/>
      <c r="D60" s="263"/>
      <c r="E60" s="263"/>
      <c r="F60" s="263"/>
      <c r="G60" s="263"/>
    </row>
    <row r="61" spans="1:7" s="1" customFormat="1" ht="12.75" customHeight="1">
      <c r="A61" s="248" t="s">
        <v>94</v>
      </c>
      <c r="B61" s="248"/>
      <c r="C61" s="248"/>
      <c r="D61" s="248"/>
      <c r="E61" s="248"/>
      <c r="F61" s="248"/>
      <c r="G61" s="248"/>
    </row>
    <row r="62" spans="1:9" ht="13.5" customHeight="1" thickBot="1">
      <c r="A62" s="272"/>
      <c r="B62" s="272"/>
      <c r="C62" s="272"/>
      <c r="D62" s="272"/>
      <c r="E62" s="272"/>
      <c r="F62" s="272"/>
      <c r="G62" s="272"/>
      <c r="H62" s="273"/>
      <c r="I62" s="273"/>
    </row>
    <row r="63" spans="1:9" ht="13.5" customHeight="1" thickBot="1" thickTop="1">
      <c r="A63" s="151" t="s">
        <v>95</v>
      </c>
      <c r="B63" s="274" t="s">
        <v>27</v>
      </c>
      <c r="C63" s="275"/>
      <c r="D63" s="275"/>
      <c r="E63" s="275"/>
      <c r="F63" s="276"/>
      <c r="G63" s="151" t="s">
        <v>89</v>
      </c>
      <c r="H63" s="159"/>
      <c r="I63" s="159"/>
    </row>
    <row r="64" spans="1:9" ht="13.5" customHeight="1" thickBot="1" thickTop="1">
      <c r="A64" s="40" t="s">
        <v>1</v>
      </c>
      <c r="B64" s="167" t="s">
        <v>210</v>
      </c>
      <c r="C64" s="168"/>
      <c r="D64" s="168"/>
      <c r="E64" s="168"/>
      <c r="F64" s="43"/>
      <c r="G64" s="44">
        <f>((8.55*2)*21)</f>
        <v>359.1</v>
      </c>
      <c r="H64" s="45"/>
      <c r="I64" s="45"/>
    </row>
    <row r="65" spans="1:9" ht="13.5" customHeight="1" thickBot="1" thickTop="1">
      <c r="A65" s="46"/>
      <c r="B65" s="167" t="s">
        <v>71</v>
      </c>
      <c r="C65" s="168"/>
      <c r="D65" s="168"/>
      <c r="E65" s="168"/>
      <c r="F65" s="43"/>
      <c r="G65" s="44">
        <f>-(G32*6%)</f>
        <v>-82.38119999999999</v>
      </c>
      <c r="H65" s="47"/>
      <c r="I65" s="47"/>
    </row>
    <row r="66" spans="1:9" ht="13.5" customHeight="1" thickBot="1" thickTop="1">
      <c r="A66" s="22" t="s">
        <v>3</v>
      </c>
      <c r="B66" s="277" t="s">
        <v>74</v>
      </c>
      <c r="C66" s="278"/>
      <c r="D66" s="168"/>
      <c r="E66" s="168"/>
      <c r="F66" s="43"/>
      <c r="G66" s="44">
        <f>(18*21)*0.9</f>
        <v>340.2</v>
      </c>
      <c r="H66" s="45"/>
      <c r="I66" s="45"/>
    </row>
    <row r="67" spans="1:9" ht="13.5" customHeight="1" thickBot="1" thickTop="1">
      <c r="A67" s="22" t="s">
        <v>5</v>
      </c>
      <c r="B67" s="167" t="s">
        <v>73</v>
      </c>
      <c r="C67" s="168"/>
      <c r="D67" s="168"/>
      <c r="E67" s="168"/>
      <c r="F67" s="43"/>
      <c r="G67" s="44">
        <v>0</v>
      </c>
      <c r="H67" s="47"/>
      <c r="I67" s="47"/>
    </row>
    <row r="68" spans="1:9" ht="13.5" customHeight="1" thickBot="1" thickTop="1">
      <c r="A68" s="22" t="s">
        <v>6</v>
      </c>
      <c r="B68" s="279" t="s">
        <v>152</v>
      </c>
      <c r="C68" s="280"/>
      <c r="D68" s="280"/>
      <c r="E68" s="280"/>
      <c r="F68" s="281"/>
      <c r="G68" s="44">
        <v>0</v>
      </c>
      <c r="H68" s="47"/>
      <c r="I68" s="47"/>
    </row>
    <row r="69" spans="1:9" ht="13.5" customHeight="1" thickBot="1" thickTop="1">
      <c r="A69" s="48"/>
      <c r="B69" s="164" t="s">
        <v>96</v>
      </c>
      <c r="C69" s="165"/>
      <c r="D69" s="165"/>
      <c r="E69" s="165"/>
      <c r="F69" s="166"/>
      <c r="G69" s="51">
        <f>SUM(G64:G68)</f>
        <v>616.9188</v>
      </c>
      <c r="H69" s="47"/>
      <c r="I69" s="47"/>
    </row>
    <row r="70" spans="1:9" ht="13.5" customHeight="1" thickTop="1">
      <c r="A70" s="282"/>
      <c r="B70" s="282"/>
      <c r="C70" s="282"/>
      <c r="D70" s="282"/>
      <c r="E70" s="282"/>
      <c r="F70" s="282"/>
      <c r="G70" s="282"/>
      <c r="H70" s="47"/>
      <c r="I70" s="47"/>
    </row>
    <row r="71" spans="1:9" ht="27.75" customHeight="1">
      <c r="A71" s="253" t="s">
        <v>97</v>
      </c>
      <c r="B71" s="253"/>
      <c r="C71" s="253"/>
      <c r="D71" s="253"/>
      <c r="E71" s="253"/>
      <c r="F71" s="253"/>
      <c r="G71" s="253"/>
      <c r="H71" s="47"/>
      <c r="I71" s="47"/>
    </row>
    <row r="72" spans="1:7" s="1" customFormat="1" ht="13.5" customHeight="1">
      <c r="A72" s="28">
        <v>2</v>
      </c>
      <c r="B72" s="260" t="s">
        <v>98</v>
      </c>
      <c r="C72" s="261"/>
      <c r="D72" s="261"/>
      <c r="E72" s="261"/>
      <c r="F72" s="262"/>
      <c r="G72" s="52"/>
    </row>
    <row r="73" spans="1:7" s="1" customFormat="1" ht="13.5" customHeight="1">
      <c r="A73" s="28" t="str">
        <f>A44</f>
        <v>2.1</v>
      </c>
      <c r="B73" s="257" t="str">
        <f>B44</f>
        <v>13º (décimo terceiro) Salário, Férias e Adicional de Férias</v>
      </c>
      <c r="C73" s="258"/>
      <c r="D73" s="258"/>
      <c r="E73" s="258"/>
      <c r="F73" s="259"/>
      <c r="G73" s="53">
        <f>G47</f>
        <v>266.91508799999997</v>
      </c>
    </row>
    <row r="74" spans="1:7" s="1" customFormat="1" ht="13.5" customHeight="1">
      <c r="A74" s="28" t="str">
        <f>A50</f>
        <v>2.2</v>
      </c>
      <c r="B74" s="257" t="str">
        <f>B50</f>
        <v>GPS, FGTS e outras contribuições</v>
      </c>
      <c r="C74" s="258"/>
      <c r="D74" s="258"/>
      <c r="E74" s="258"/>
      <c r="F74" s="259"/>
      <c r="G74" s="53">
        <f>G59</f>
        <v>505.27135999999996</v>
      </c>
    </row>
    <row r="75" spans="1:9" ht="13.5" customHeight="1">
      <c r="A75" s="28" t="str">
        <f>A63</f>
        <v>2.3</v>
      </c>
      <c r="B75" s="257" t="str">
        <f>B63</f>
        <v>Benefícios Mensais e Diários</v>
      </c>
      <c r="C75" s="258"/>
      <c r="D75" s="258"/>
      <c r="E75" s="258"/>
      <c r="F75" s="259"/>
      <c r="G75" s="53">
        <f>G69</f>
        <v>616.9188</v>
      </c>
      <c r="H75" s="273"/>
      <c r="I75" s="273"/>
    </row>
    <row r="76" spans="1:9" ht="13.5" customHeight="1">
      <c r="A76" s="260" t="s">
        <v>33</v>
      </c>
      <c r="B76" s="261"/>
      <c r="C76" s="261"/>
      <c r="D76" s="261"/>
      <c r="E76" s="261"/>
      <c r="F76" s="262"/>
      <c r="G76" s="34">
        <f>SUM(G73:G75)</f>
        <v>1389.1052479999998</v>
      </c>
      <c r="H76" s="54"/>
      <c r="I76" s="55"/>
    </row>
    <row r="77" spans="1:9" ht="13.5" customHeight="1">
      <c r="A77" s="263"/>
      <c r="B77" s="263"/>
      <c r="C77" s="263"/>
      <c r="D77" s="263"/>
      <c r="E77" s="263"/>
      <c r="F77" s="263"/>
      <c r="G77" s="263"/>
      <c r="H77" s="54"/>
      <c r="I77" s="55"/>
    </row>
    <row r="78" spans="1:9" ht="13.5" customHeight="1">
      <c r="A78" s="283"/>
      <c r="B78" s="283"/>
      <c r="C78" s="283"/>
      <c r="D78" s="283"/>
      <c r="E78" s="283"/>
      <c r="F78" s="283"/>
      <c r="G78" s="283"/>
      <c r="H78" s="47"/>
      <c r="I78" s="47"/>
    </row>
    <row r="79" spans="1:13" ht="13.5" customHeight="1">
      <c r="A79" s="284" t="s">
        <v>100</v>
      </c>
      <c r="B79" s="284"/>
      <c r="C79" s="284"/>
      <c r="D79" s="284"/>
      <c r="E79" s="284"/>
      <c r="F79" s="284"/>
      <c r="G79" s="284"/>
      <c r="H79" s="273"/>
      <c r="I79" s="273"/>
      <c r="J79" s="273"/>
      <c r="K79" s="273"/>
      <c r="L79" s="273"/>
      <c r="M79" s="273"/>
    </row>
    <row r="80" spans="1:9" ht="13.5" customHeight="1" thickBot="1">
      <c r="A80" s="284"/>
      <c r="B80" s="284"/>
      <c r="C80" s="284"/>
      <c r="D80" s="284"/>
      <c r="E80" s="284"/>
      <c r="F80" s="284"/>
      <c r="G80" s="284"/>
      <c r="H80" s="47"/>
      <c r="I80" s="47"/>
    </row>
    <row r="81" spans="1:7" s="1" customFormat="1" ht="13.5" customHeight="1" thickBot="1" thickTop="1">
      <c r="A81" s="28">
        <v>3</v>
      </c>
      <c r="B81" s="260" t="s">
        <v>37</v>
      </c>
      <c r="C81" s="261"/>
      <c r="D81" s="261"/>
      <c r="E81" s="262"/>
      <c r="F81" s="28" t="s">
        <v>101</v>
      </c>
      <c r="G81" s="151" t="s">
        <v>89</v>
      </c>
    </row>
    <row r="82" spans="1:7" s="1" customFormat="1" ht="13.5" customHeight="1" thickTop="1">
      <c r="A82" s="35" t="s">
        <v>1</v>
      </c>
      <c r="B82" s="265" t="s">
        <v>38</v>
      </c>
      <c r="C82" s="266"/>
      <c r="D82" s="266"/>
      <c r="E82" s="267"/>
      <c r="F82" s="30">
        <v>0.0042</v>
      </c>
      <c r="G82" s="36">
        <f aca="true" t="shared" si="1" ref="G82:G87">($G$39*F82)</f>
        <v>5.766684</v>
      </c>
    </row>
    <row r="83" spans="1:7" s="1" customFormat="1" ht="13.5" customHeight="1">
      <c r="A83" s="35" t="s">
        <v>3</v>
      </c>
      <c r="B83" s="265" t="s">
        <v>57</v>
      </c>
      <c r="C83" s="266"/>
      <c r="D83" s="266"/>
      <c r="E83" s="267"/>
      <c r="F83" s="30">
        <f>(8%*F82)</f>
        <v>0.000336</v>
      </c>
      <c r="G83" s="36">
        <f t="shared" si="1"/>
        <v>0.46133472</v>
      </c>
    </row>
    <row r="84" spans="1:9" ht="13.5" customHeight="1">
      <c r="A84" s="35" t="s">
        <v>5</v>
      </c>
      <c r="B84" s="265" t="s">
        <v>77</v>
      </c>
      <c r="C84" s="266"/>
      <c r="D84" s="266"/>
      <c r="E84" s="267"/>
      <c r="F84" s="150">
        <f>0.0336%*40%</f>
        <v>0.0001344</v>
      </c>
      <c r="G84" s="36">
        <f>($G$39*F84)</f>
        <v>0.18453388799999998</v>
      </c>
      <c r="H84" s="56"/>
      <c r="I84" s="57"/>
    </row>
    <row r="85" spans="1:13" ht="13.5" customHeight="1">
      <c r="A85" s="35" t="s">
        <v>6</v>
      </c>
      <c r="B85" s="265" t="s">
        <v>39</v>
      </c>
      <c r="C85" s="266"/>
      <c r="D85" s="266"/>
      <c r="E85" s="267"/>
      <c r="F85" s="30">
        <v>0.0194</v>
      </c>
      <c r="G85" s="36">
        <f t="shared" si="1"/>
        <v>26.636588</v>
      </c>
      <c r="H85" s="159"/>
      <c r="I85" s="159"/>
      <c r="J85" s="159"/>
      <c r="K85" s="159"/>
      <c r="L85" s="159"/>
      <c r="M85" s="159"/>
    </row>
    <row r="86" spans="1:13" ht="13.5" customHeight="1">
      <c r="A86" s="35" t="s">
        <v>7</v>
      </c>
      <c r="B86" s="265" t="s">
        <v>102</v>
      </c>
      <c r="C86" s="266"/>
      <c r="D86" s="266"/>
      <c r="E86" s="267"/>
      <c r="F86" s="30">
        <f>(F59*F85)</f>
        <v>0.007139200000000001</v>
      </c>
      <c r="G86" s="36">
        <f t="shared" si="1"/>
        <v>9.802264384</v>
      </c>
      <c r="H86" s="45"/>
      <c r="I86" s="45"/>
      <c r="J86" s="17"/>
      <c r="K86" s="58"/>
      <c r="L86" s="45"/>
      <c r="M86" s="45"/>
    </row>
    <row r="87" spans="1:9" ht="13.5" customHeight="1">
      <c r="A87" s="35" t="s">
        <v>8</v>
      </c>
      <c r="B87" s="265" t="s">
        <v>103</v>
      </c>
      <c r="C87" s="266"/>
      <c r="D87" s="266"/>
      <c r="E87" s="267"/>
      <c r="F87" s="30">
        <f>(40%*8%*F85)</f>
        <v>0.0006208</v>
      </c>
      <c r="G87" s="36">
        <f t="shared" si="1"/>
        <v>0.852370816</v>
      </c>
      <c r="H87" s="47"/>
      <c r="I87" s="47"/>
    </row>
    <row r="88" spans="1:7" s="1" customFormat="1" ht="13.5" customHeight="1">
      <c r="A88" s="269" t="s">
        <v>33</v>
      </c>
      <c r="B88" s="270"/>
      <c r="C88" s="270"/>
      <c r="D88" s="270"/>
      <c r="E88" s="271"/>
      <c r="F88" s="38">
        <f>SUM(F82:F87)</f>
        <v>0.0318304</v>
      </c>
      <c r="G88" s="39">
        <f>SUM(G82:G87)</f>
        <v>43.703775807999996</v>
      </c>
    </row>
    <row r="89" spans="1:7" s="1" customFormat="1" ht="13.5" customHeight="1">
      <c r="A89" s="263"/>
      <c r="B89" s="263"/>
      <c r="C89" s="263"/>
      <c r="D89" s="263"/>
      <c r="E89" s="263"/>
      <c r="F89" s="263"/>
      <c r="G89" s="263"/>
    </row>
    <row r="90" spans="1:7" s="1" customFormat="1" ht="13.5" customHeight="1">
      <c r="A90" s="283"/>
      <c r="B90" s="283"/>
      <c r="C90" s="283"/>
      <c r="D90" s="283"/>
      <c r="E90" s="283"/>
      <c r="F90" s="283"/>
      <c r="G90" s="283"/>
    </row>
    <row r="91" spans="1:9" ht="13.5" customHeight="1">
      <c r="A91" s="284" t="s">
        <v>104</v>
      </c>
      <c r="B91" s="284"/>
      <c r="C91" s="284"/>
      <c r="D91" s="284"/>
      <c r="E91" s="284"/>
      <c r="F91" s="284"/>
      <c r="G91" s="284"/>
      <c r="H91" s="273"/>
      <c r="I91" s="273"/>
    </row>
    <row r="92" spans="1:13" ht="13.5" customHeight="1">
      <c r="A92" s="285"/>
      <c r="B92" s="285"/>
      <c r="C92" s="285"/>
      <c r="D92" s="285"/>
      <c r="E92" s="285"/>
      <c r="F92" s="285"/>
      <c r="G92" s="285"/>
      <c r="H92" s="47"/>
      <c r="I92" s="47"/>
      <c r="J92" s="17"/>
      <c r="K92" s="58"/>
      <c r="L92" s="45"/>
      <c r="M92" s="45"/>
    </row>
    <row r="93" spans="1:13" ht="24" customHeight="1" thickBot="1">
      <c r="A93" s="284" t="s">
        <v>105</v>
      </c>
      <c r="B93" s="284"/>
      <c r="C93" s="284"/>
      <c r="D93" s="284"/>
      <c r="E93" s="284"/>
      <c r="F93" s="284"/>
      <c r="G93" s="284"/>
      <c r="H93" s="45"/>
      <c r="I93" s="45"/>
      <c r="J93" s="17"/>
      <c r="K93" s="58"/>
      <c r="L93" s="45"/>
      <c r="M93" s="45"/>
    </row>
    <row r="94" spans="1:13" ht="24" customHeight="1" thickBot="1" thickTop="1">
      <c r="A94" s="28" t="s">
        <v>32</v>
      </c>
      <c r="B94" s="260" t="s">
        <v>41</v>
      </c>
      <c r="C94" s="261"/>
      <c r="D94" s="261"/>
      <c r="E94" s="262"/>
      <c r="F94" s="28" t="s">
        <v>13</v>
      </c>
      <c r="G94" s="151" t="s">
        <v>89</v>
      </c>
      <c r="H94" s="47"/>
      <c r="I94" s="47"/>
      <c r="J94" s="17"/>
      <c r="K94" s="58"/>
      <c r="L94" s="45"/>
      <c r="M94" s="45"/>
    </row>
    <row r="95" spans="1:13" ht="24" customHeight="1" thickTop="1">
      <c r="A95" s="35" t="s">
        <v>1</v>
      </c>
      <c r="B95" s="265" t="s">
        <v>150</v>
      </c>
      <c r="C95" s="266"/>
      <c r="D95" s="266"/>
      <c r="E95" s="267"/>
      <c r="F95" s="30">
        <f>(8.33%+8.33%+2.78%)/12</f>
        <v>0.0162</v>
      </c>
      <c r="G95" s="36">
        <f>ROUND($G$39*F95,2)</f>
        <v>22.24</v>
      </c>
      <c r="H95" s="47"/>
      <c r="I95" s="47"/>
      <c r="J95" s="17"/>
      <c r="K95" s="58"/>
      <c r="L95" s="45"/>
      <c r="M95" s="45"/>
    </row>
    <row r="96" spans="1:13" ht="13.5" customHeight="1">
      <c r="A96" s="35" t="s">
        <v>3</v>
      </c>
      <c r="B96" s="265" t="s">
        <v>41</v>
      </c>
      <c r="C96" s="266"/>
      <c r="D96" s="266"/>
      <c r="E96" s="267"/>
      <c r="F96" s="30">
        <f>(((1/30)/12)*100%)</f>
        <v>0.002777777777777778</v>
      </c>
      <c r="G96" s="36">
        <f>ROUND($G$39*F96,2)</f>
        <v>3.81</v>
      </c>
      <c r="H96" s="45"/>
      <c r="I96" s="45"/>
      <c r="J96" s="17"/>
      <c r="K96" s="58"/>
      <c r="L96" s="45"/>
      <c r="M96" s="45"/>
    </row>
    <row r="97" spans="1:13" ht="13.5" customHeight="1">
      <c r="A97" s="35" t="s">
        <v>5</v>
      </c>
      <c r="B97" s="265" t="s">
        <v>40</v>
      </c>
      <c r="C97" s="266"/>
      <c r="D97" s="266"/>
      <c r="E97" s="267"/>
      <c r="F97" s="30">
        <v>0.0004</v>
      </c>
      <c r="G97" s="36">
        <f>ROUND($G$39*F97,2)</f>
        <v>0.55</v>
      </c>
      <c r="H97" s="47"/>
      <c r="I97" s="47"/>
      <c r="J97" s="17"/>
      <c r="K97" s="58"/>
      <c r="L97" s="45"/>
      <c r="M97" s="45"/>
    </row>
    <row r="98" spans="1:9" ht="13.5" customHeight="1">
      <c r="A98" s="35" t="s">
        <v>6</v>
      </c>
      <c r="B98" s="265" t="s">
        <v>42</v>
      </c>
      <c r="C98" s="266"/>
      <c r="D98" s="266"/>
      <c r="E98" s="267"/>
      <c r="F98" s="30">
        <v>0.0027</v>
      </c>
      <c r="G98" s="36">
        <f>ROUND($G$39*F98,2)</f>
        <v>3.71</v>
      </c>
      <c r="H98" s="47"/>
      <c r="I98" s="47"/>
    </row>
    <row r="99" spans="1:7" s="1" customFormat="1" ht="13.5" customHeight="1">
      <c r="A99" s="35" t="s">
        <v>7</v>
      </c>
      <c r="B99" s="257" t="s">
        <v>36</v>
      </c>
      <c r="C99" s="258"/>
      <c r="D99" s="258"/>
      <c r="E99" s="259"/>
      <c r="F99" s="30">
        <v>0.0047</v>
      </c>
      <c r="G99" s="36">
        <f>ROUND($G$39*F99,2)</f>
        <v>6.45</v>
      </c>
    </row>
    <row r="100" spans="1:7" s="1" customFormat="1" ht="13.5" customHeight="1">
      <c r="A100" s="35" t="s">
        <v>8</v>
      </c>
      <c r="B100" s="265" t="s">
        <v>78</v>
      </c>
      <c r="C100" s="266"/>
      <c r="D100" s="266"/>
      <c r="E100" s="267"/>
      <c r="F100" s="30"/>
      <c r="G100" s="36"/>
    </row>
    <row r="101" spans="1:7" s="1" customFormat="1" ht="13.5" customHeight="1">
      <c r="A101" s="59" t="s">
        <v>35</v>
      </c>
      <c r="B101" s="160"/>
      <c r="C101" s="161"/>
      <c r="D101" s="161"/>
      <c r="E101" s="162"/>
      <c r="F101" s="38">
        <f>SUM(F95:F100)</f>
        <v>0.02677777777777778</v>
      </c>
      <c r="G101" s="39">
        <f>SUM(G96:G100)</f>
        <v>14.52</v>
      </c>
    </row>
    <row r="102" spans="1:9" ht="13.5" customHeight="1">
      <c r="A102" s="35" t="s">
        <v>19</v>
      </c>
      <c r="B102" s="265" t="s">
        <v>106</v>
      </c>
      <c r="C102" s="266"/>
      <c r="D102" s="266"/>
      <c r="E102" s="267"/>
      <c r="F102" s="30">
        <f>F59*F101</f>
        <v>0.009854222222222224</v>
      </c>
      <c r="G102" s="36">
        <f>ROUND($G$39*F102,2)</f>
        <v>13.53</v>
      </c>
      <c r="H102" s="273"/>
      <c r="I102" s="273"/>
    </row>
    <row r="103" spans="1:13" ht="13.5" customHeight="1">
      <c r="A103" s="269" t="s">
        <v>33</v>
      </c>
      <c r="B103" s="270"/>
      <c r="C103" s="270"/>
      <c r="D103" s="270"/>
      <c r="E103" s="271"/>
      <c r="F103" s="38">
        <f>SUM(F101:F102)</f>
        <v>0.036632000000000005</v>
      </c>
      <c r="G103" s="39">
        <f>SUM(G101:G102)</f>
        <v>28.049999999999997</v>
      </c>
      <c r="H103" s="47"/>
      <c r="I103" s="47"/>
      <c r="J103" s="17"/>
      <c r="K103" s="58"/>
      <c r="L103" s="45"/>
      <c r="M103" s="45"/>
    </row>
    <row r="104" spans="1:13" ht="13.5" customHeight="1">
      <c r="A104" s="286" t="s">
        <v>107</v>
      </c>
      <c r="B104" s="286"/>
      <c r="C104" s="286"/>
      <c r="D104" s="286"/>
      <c r="E104" s="286"/>
      <c r="F104" s="286"/>
      <c r="G104" s="286"/>
      <c r="H104" s="47"/>
      <c r="I104" s="47"/>
      <c r="J104" s="17"/>
      <c r="K104" s="58"/>
      <c r="L104" s="47"/>
      <c r="M104" s="47"/>
    </row>
    <row r="105" spans="1:13" ht="19.5" customHeight="1">
      <c r="A105" s="253"/>
      <c r="B105" s="253"/>
      <c r="C105" s="253"/>
      <c r="D105" s="253"/>
      <c r="E105" s="253"/>
      <c r="F105" s="253"/>
      <c r="G105" s="253"/>
      <c r="H105" s="63"/>
      <c r="I105" s="47"/>
      <c r="J105" s="64"/>
      <c r="K105" s="65"/>
      <c r="L105" s="63"/>
      <c r="M105" s="47"/>
    </row>
    <row r="106" spans="1:13" ht="13.5" customHeight="1">
      <c r="A106" s="158" t="s">
        <v>34</v>
      </c>
      <c r="B106" s="287" t="s">
        <v>108</v>
      </c>
      <c r="C106" s="288"/>
      <c r="D106" s="288"/>
      <c r="E106" s="289"/>
      <c r="F106" s="67"/>
      <c r="G106" s="158" t="str">
        <f>G113</f>
        <v>VALOR (R$)</v>
      </c>
      <c r="H106" s="47"/>
      <c r="I106" s="47"/>
      <c r="J106" s="17"/>
      <c r="K106" s="58"/>
      <c r="L106" s="45"/>
      <c r="M106" s="45"/>
    </row>
    <row r="107" spans="1:13" ht="13.5" customHeight="1">
      <c r="A107" s="158" t="s">
        <v>1</v>
      </c>
      <c r="B107" s="290" t="s">
        <v>109</v>
      </c>
      <c r="C107" s="291"/>
      <c r="D107" s="291"/>
      <c r="E107" s="292"/>
      <c r="F107" s="67"/>
      <c r="G107" s="67"/>
      <c r="H107" s="47"/>
      <c r="I107" s="47"/>
      <c r="J107" s="17"/>
      <c r="K107" s="58"/>
      <c r="L107" s="47"/>
      <c r="M107" s="47"/>
    </row>
    <row r="108" spans="1:13" ht="13.5" customHeight="1">
      <c r="A108" s="68" t="s">
        <v>35</v>
      </c>
      <c r="B108" s="293"/>
      <c r="C108" s="294"/>
      <c r="D108" s="294"/>
      <c r="E108" s="295"/>
      <c r="F108" s="69"/>
      <c r="G108" s="70"/>
      <c r="H108" s="47"/>
      <c r="I108" s="47"/>
      <c r="J108" s="17"/>
      <c r="K108" s="58"/>
      <c r="L108" s="47"/>
      <c r="M108" s="47"/>
    </row>
    <row r="109" spans="1:9" ht="13.5" customHeight="1">
      <c r="A109" s="71" t="s">
        <v>3</v>
      </c>
      <c r="B109" s="296" t="s">
        <v>110</v>
      </c>
      <c r="C109" s="297"/>
      <c r="D109" s="297"/>
      <c r="E109" s="298"/>
      <c r="F109" s="72"/>
      <c r="G109" s="73">
        <f>ROUND($G$39*F109,2)</f>
        <v>0</v>
      </c>
      <c r="H109" s="47"/>
      <c r="I109" s="47"/>
    </row>
    <row r="110" spans="1:13" ht="13.5" customHeight="1">
      <c r="A110" s="293" t="s">
        <v>33</v>
      </c>
      <c r="B110" s="294"/>
      <c r="C110" s="294"/>
      <c r="D110" s="294"/>
      <c r="E110" s="295"/>
      <c r="F110" s="69">
        <f>SUM(F108:F109)</f>
        <v>0</v>
      </c>
      <c r="G110" s="70">
        <f>SUM(G108:G109)</f>
        <v>0</v>
      </c>
      <c r="H110" s="63"/>
      <c r="I110" s="47"/>
      <c r="J110" s="64"/>
      <c r="K110" s="65"/>
      <c r="L110" s="63"/>
      <c r="M110" s="47"/>
    </row>
    <row r="111" spans="1:7" s="1" customFormat="1" ht="13.5" customHeight="1">
      <c r="A111" s="299"/>
      <c r="B111" s="299"/>
      <c r="C111" s="299"/>
      <c r="D111" s="299"/>
      <c r="E111" s="299"/>
      <c r="F111" s="299"/>
      <c r="G111" s="299"/>
    </row>
    <row r="112" spans="1:7" s="1" customFormat="1" ht="13.5" customHeight="1">
      <c r="A112" s="300" t="s">
        <v>111</v>
      </c>
      <c r="B112" s="300"/>
      <c r="C112" s="300"/>
      <c r="D112" s="300"/>
      <c r="E112" s="300"/>
      <c r="F112" s="300"/>
      <c r="G112" s="300"/>
    </row>
    <row r="113" spans="1:7" s="1" customFormat="1" ht="13.5" customHeight="1">
      <c r="A113" s="158">
        <v>4</v>
      </c>
      <c r="B113" s="301" t="s">
        <v>43</v>
      </c>
      <c r="C113" s="301"/>
      <c r="D113" s="301"/>
      <c r="E113" s="301"/>
      <c r="F113" s="301"/>
      <c r="G113" s="158" t="str">
        <f>G94</f>
        <v>VALOR (R$)</v>
      </c>
    </row>
    <row r="114" spans="1:7" ht="13.5" customHeight="1">
      <c r="A114" s="158" t="str">
        <f>A94</f>
        <v>4.1</v>
      </c>
      <c r="B114" s="302" t="str">
        <f>B94</f>
        <v>Ausências Legais</v>
      </c>
      <c r="C114" s="302"/>
      <c r="D114" s="302"/>
      <c r="E114" s="302"/>
      <c r="F114" s="302"/>
      <c r="G114" s="74">
        <f>G103</f>
        <v>28.049999999999997</v>
      </c>
    </row>
    <row r="115" spans="1:7" ht="13.5" customHeight="1">
      <c r="A115" s="158" t="str">
        <f>A106</f>
        <v>4.2</v>
      </c>
      <c r="B115" s="302" t="str">
        <f>B106</f>
        <v>Intrajornada</v>
      </c>
      <c r="C115" s="302"/>
      <c r="D115" s="302"/>
      <c r="E115" s="302"/>
      <c r="F115" s="302"/>
      <c r="G115" s="74">
        <f>G110</f>
        <v>0</v>
      </c>
    </row>
    <row r="116" spans="1:7" ht="13.5" customHeight="1">
      <c r="A116" s="303" t="str">
        <f>A110</f>
        <v>Total</v>
      </c>
      <c r="B116" s="301"/>
      <c r="C116" s="301"/>
      <c r="D116" s="301"/>
      <c r="E116" s="301"/>
      <c r="F116" s="301"/>
      <c r="G116" s="75">
        <f>SUM(G114:G115)</f>
        <v>28.049999999999997</v>
      </c>
    </row>
    <row r="117" spans="1:7" ht="13.5" customHeight="1">
      <c r="A117" s="304"/>
      <c r="B117" s="304"/>
      <c r="C117" s="304"/>
      <c r="D117" s="304"/>
      <c r="E117" s="304"/>
      <c r="F117" s="304"/>
      <c r="G117" s="304"/>
    </row>
    <row r="118" spans="1:7" ht="13.5" customHeight="1">
      <c r="A118" s="305"/>
      <c r="B118" s="305"/>
      <c r="C118" s="305"/>
      <c r="D118" s="305"/>
      <c r="E118" s="305"/>
      <c r="F118" s="305"/>
      <c r="G118" s="305"/>
    </row>
    <row r="119" spans="1:7" s="76" customFormat="1" ht="13.5" customHeight="1">
      <c r="A119" s="306" t="s">
        <v>112</v>
      </c>
      <c r="B119" s="306"/>
      <c r="C119" s="306"/>
      <c r="D119" s="306"/>
      <c r="E119" s="306"/>
      <c r="F119" s="306"/>
      <c r="G119" s="306"/>
    </row>
    <row r="120" spans="1:7" ht="13.5" customHeight="1" thickBot="1">
      <c r="A120" s="77"/>
      <c r="B120" s="78"/>
      <c r="C120" s="78"/>
      <c r="D120" s="78"/>
      <c r="E120" s="78"/>
      <c r="F120" s="79"/>
      <c r="G120" s="79"/>
    </row>
    <row r="121" spans="1:8" ht="13.5" customHeight="1" thickBot="1" thickTop="1">
      <c r="A121" s="80">
        <v>5</v>
      </c>
      <c r="B121" s="307" t="s">
        <v>29</v>
      </c>
      <c r="C121" s="308"/>
      <c r="D121" s="308"/>
      <c r="E121" s="308"/>
      <c r="F121" s="309"/>
      <c r="G121" s="80" t="str">
        <f>G113</f>
        <v>VALOR (R$)</v>
      </c>
      <c r="H121" s="81"/>
    </row>
    <row r="122" spans="1:8" s="1" customFormat="1" ht="13.5" customHeight="1" thickBot="1" thickTop="1">
      <c r="A122" s="82" t="s">
        <v>1</v>
      </c>
      <c r="B122" s="310" t="s">
        <v>149</v>
      </c>
      <c r="C122" s="311"/>
      <c r="D122" s="311"/>
      <c r="E122" s="311"/>
      <c r="F122" s="312"/>
      <c r="G122" s="83">
        <f>'UNIFORMES E EQUIP.'!D10</f>
        <v>14.745</v>
      </c>
      <c r="H122" s="194"/>
    </row>
    <row r="123" spans="1:8" s="1" customFormat="1" ht="13.5" customHeight="1" thickBot="1" thickTop="1">
      <c r="A123" s="82" t="s">
        <v>3</v>
      </c>
      <c r="B123" s="310" t="s">
        <v>30</v>
      </c>
      <c r="C123" s="311"/>
      <c r="D123" s="311"/>
      <c r="E123" s="311"/>
      <c r="F123" s="312"/>
      <c r="G123" s="83">
        <v>0</v>
      </c>
      <c r="H123" s="101"/>
    </row>
    <row r="124" spans="1:7" s="1" customFormat="1" ht="13.5" customHeight="1" thickBot="1" thickTop="1">
      <c r="A124" s="82" t="s">
        <v>5</v>
      </c>
      <c r="B124" s="310" t="s">
        <v>31</v>
      </c>
      <c r="C124" s="311"/>
      <c r="D124" s="311"/>
      <c r="E124" s="311"/>
      <c r="F124" s="312"/>
      <c r="G124" s="83">
        <f>'UNIFORMES E EQUIP.'!D16</f>
        <v>2.4</v>
      </c>
    </row>
    <row r="125" spans="1:9" ht="13.5" customHeight="1" thickBot="1" thickTop="1">
      <c r="A125" s="82" t="s">
        <v>6</v>
      </c>
      <c r="B125" s="310" t="s">
        <v>79</v>
      </c>
      <c r="C125" s="311"/>
      <c r="D125" s="311"/>
      <c r="E125" s="311"/>
      <c r="F125" s="312"/>
      <c r="G125" s="83">
        <f>ROUND($G$32*F125,2)</f>
        <v>0</v>
      </c>
      <c r="H125" s="313"/>
      <c r="I125" s="313"/>
    </row>
    <row r="126" spans="1:13" ht="13.5" customHeight="1" thickBot="1" thickTop="1">
      <c r="A126" s="307" t="s">
        <v>33</v>
      </c>
      <c r="B126" s="308"/>
      <c r="C126" s="308"/>
      <c r="D126" s="308"/>
      <c r="E126" s="308"/>
      <c r="F126" s="309"/>
      <c r="G126" s="84">
        <f>SUM(G122:G125)</f>
        <v>17.145</v>
      </c>
      <c r="H126" s="85"/>
      <c r="I126" s="85"/>
      <c r="J126" s="17"/>
      <c r="K126" s="58"/>
      <c r="L126" s="45"/>
      <c r="M126" s="45"/>
    </row>
    <row r="127" spans="1:13" ht="13.5" customHeight="1" thickTop="1">
      <c r="A127" s="314"/>
      <c r="B127" s="314"/>
      <c r="C127" s="314"/>
      <c r="D127" s="314"/>
      <c r="E127" s="314"/>
      <c r="F127" s="314"/>
      <c r="G127" s="314"/>
      <c r="H127" s="85"/>
      <c r="I127" s="85"/>
      <c r="J127" s="17"/>
      <c r="K127" s="58"/>
      <c r="L127" s="45"/>
      <c r="M127" s="45"/>
    </row>
    <row r="128" spans="1:13" ht="13.5" customHeight="1">
      <c r="A128" s="315"/>
      <c r="B128" s="315"/>
      <c r="C128" s="315"/>
      <c r="D128" s="315"/>
      <c r="E128" s="315"/>
      <c r="F128" s="315"/>
      <c r="G128" s="315"/>
      <c r="H128" s="85"/>
      <c r="I128" s="85"/>
      <c r="J128" s="17"/>
      <c r="K128" s="58"/>
      <c r="L128" s="45"/>
      <c r="M128" s="45"/>
    </row>
    <row r="129" spans="1:13" s="76" customFormat="1" ht="13.5" customHeight="1">
      <c r="A129" s="316" t="s">
        <v>113</v>
      </c>
      <c r="B129" s="316"/>
      <c r="C129" s="316"/>
      <c r="D129" s="316"/>
      <c r="E129" s="316"/>
      <c r="F129" s="86"/>
      <c r="G129" s="86"/>
      <c r="H129" s="87"/>
      <c r="I129" s="87"/>
      <c r="J129" s="88"/>
      <c r="K129" s="89"/>
      <c r="L129" s="90"/>
      <c r="M129" s="90"/>
    </row>
    <row r="130" spans="1:13" ht="13.5" customHeight="1" thickBot="1">
      <c r="A130" s="91"/>
      <c r="B130" s="92"/>
      <c r="C130" s="92"/>
      <c r="D130" s="92"/>
      <c r="E130" s="92"/>
      <c r="F130" s="93"/>
      <c r="G130" s="93"/>
      <c r="H130" s="85"/>
      <c r="I130" s="85"/>
      <c r="J130" s="17"/>
      <c r="K130" s="58"/>
      <c r="L130" s="47"/>
      <c r="M130" s="47"/>
    </row>
    <row r="131" spans="1:13" ht="13.5" customHeight="1" thickBot="1" thickTop="1">
      <c r="A131" s="94">
        <v>6</v>
      </c>
      <c r="B131" s="317" t="s">
        <v>44</v>
      </c>
      <c r="C131" s="318"/>
      <c r="D131" s="318"/>
      <c r="E131" s="319"/>
      <c r="F131" s="94" t="s">
        <v>13</v>
      </c>
      <c r="G131" s="95" t="str">
        <f>G113</f>
        <v>VALOR (R$)</v>
      </c>
      <c r="H131" s="96"/>
      <c r="I131" s="85"/>
      <c r="J131" s="64"/>
      <c r="K131" s="65"/>
      <c r="L131" s="63"/>
      <c r="M131" s="47"/>
    </row>
    <row r="132" spans="1:13" ht="13.5" customHeight="1" thickTop="1">
      <c r="A132" s="97" t="s">
        <v>1</v>
      </c>
      <c r="B132" s="320" t="s">
        <v>45</v>
      </c>
      <c r="C132" s="321"/>
      <c r="D132" s="321"/>
      <c r="E132" s="322"/>
      <c r="F132" s="98">
        <v>0.005</v>
      </c>
      <c r="G132" s="99">
        <f>F132*($G$39+$G$76+$G$88+$G$116+$G$126)</f>
        <v>14.25512011904</v>
      </c>
      <c r="H132" s="96"/>
      <c r="I132" s="85"/>
      <c r="J132" s="100"/>
      <c r="K132" s="65"/>
      <c r="L132" s="63"/>
      <c r="M132" s="47"/>
    </row>
    <row r="133" spans="1:13" ht="13.5" customHeight="1">
      <c r="A133" s="97" t="s">
        <v>3</v>
      </c>
      <c r="B133" s="320" t="s">
        <v>47</v>
      </c>
      <c r="C133" s="321"/>
      <c r="D133" s="321"/>
      <c r="E133" s="322"/>
      <c r="F133" s="98">
        <v>0.005</v>
      </c>
      <c r="G133" s="99">
        <f>F133*($G$39+$G$76+$G$88+$G$116+$G$126+$G$132)</f>
        <v>14.326395719635201</v>
      </c>
      <c r="H133" s="96"/>
      <c r="I133" s="85"/>
      <c r="J133" s="64"/>
      <c r="K133" s="65"/>
      <c r="L133" s="63"/>
      <c r="M133" s="47"/>
    </row>
    <row r="134" spans="1:9" ht="13.5" customHeight="1">
      <c r="A134" s="97" t="s">
        <v>5</v>
      </c>
      <c r="B134" s="320" t="s">
        <v>46</v>
      </c>
      <c r="C134" s="321"/>
      <c r="D134" s="321"/>
      <c r="E134" s="322"/>
      <c r="F134" s="98"/>
      <c r="G134" s="99"/>
      <c r="H134" s="85"/>
      <c r="I134" s="85"/>
    </row>
    <row r="135" spans="1:9" s="1" customFormat="1" ht="15.75">
      <c r="A135" s="97"/>
      <c r="B135" s="320" t="s">
        <v>132</v>
      </c>
      <c r="C135" s="321"/>
      <c r="D135" s="321"/>
      <c r="E135" s="322"/>
      <c r="F135" s="98">
        <v>0.0365</v>
      </c>
      <c r="G135" s="99">
        <f>(($G$39+$G$76+$G$88+$G$116+$G$126+$G$132+$G$133)/0.9135)*F135</f>
        <v>115.05813048396676</v>
      </c>
      <c r="H135" s="101"/>
      <c r="I135" s="101"/>
    </row>
    <row r="136" spans="1:7" s="1" customFormat="1" ht="15.75">
      <c r="A136" s="97"/>
      <c r="B136" s="320" t="s">
        <v>114</v>
      </c>
      <c r="C136" s="321"/>
      <c r="D136" s="321"/>
      <c r="E136" s="322"/>
      <c r="F136" s="98"/>
      <c r="G136" s="99"/>
    </row>
    <row r="137" spans="1:7" s="1" customFormat="1" ht="15.75">
      <c r="A137" s="97"/>
      <c r="B137" s="320" t="s">
        <v>115</v>
      </c>
      <c r="C137" s="321"/>
      <c r="D137" s="321"/>
      <c r="E137" s="322"/>
      <c r="F137" s="98">
        <v>0.05</v>
      </c>
      <c r="G137" s="99">
        <f>(($G$39+$G$76+$G$88+$G$116+$G$126+$G$132+$G$133)/0.9135)*F137</f>
        <v>157.61387737529697</v>
      </c>
    </row>
    <row r="138" spans="1:7" s="1" customFormat="1" ht="13.5" customHeight="1">
      <c r="A138" s="97"/>
      <c r="B138" s="323" t="s">
        <v>75</v>
      </c>
      <c r="C138" s="324"/>
      <c r="D138" s="324"/>
      <c r="E138" s="325"/>
      <c r="F138" s="102">
        <f>SUM(F135:F137)</f>
        <v>0.0865</v>
      </c>
      <c r="G138" s="103">
        <f>SUM(G135,G137)</f>
        <v>272.6720078592637</v>
      </c>
    </row>
    <row r="139" spans="1:7" ht="15.75">
      <c r="A139" s="326" t="s">
        <v>33</v>
      </c>
      <c r="B139" s="327"/>
      <c r="C139" s="327"/>
      <c r="D139" s="327"/>
      <c r="E139" s="328"/>
      <c r="F139" s="102"/>
      <c r="G139" s="104">
        <f>SUM(G132:G133,G138)</f>
        <v>301.25352369793893</v>
      </c>
    </row>
    <row r="140" spans="1:7" ht="15.75">
      <c r="A140" s="329"/>
      <c r="B140" s="329"/>
      <c r="C140" s="329"/>
      <c r="D140" s="329"/>
      <c r="E140" s="329"/>
      <c r="F140" s="329"/>
      <c r="G140" s="329"/>
    </row>
    <row r="141" spans="1:7" ht="13.5" customHeight="1">
      <c r="A141" s="330"/>
      <c r="B141" s="330"/>
      <c r="C141" s="330"/>
      <c r="D141" s="330"/>
      <c r="E141" s="330"/>
      <c r="F141" s="330"/>
      <c r="G141" s="330"/>
    </row>
    <row r="142" spans="1:9" s="76" customFormat="1" ht="13.5" customHeight="1">
      <c r="A142" s="331" t="s">
        <v>116</v>
      </c>
      <c r="B142" s="331"/>
      <c r="C142" s="331"/>
      <c r="D142" s="331"/>
      <c r="E142" s="331"/>
      <c r="F142" s="331"/>
      <c r="G142" s="331"/>
      <c r="H142" s="105"/>
      <c r="I142" s="105"/>
    </row>
    <row r="143" spans="1:9" ht="13.5" customHeight="1" thickBot="1">
      <c r="A143" s="332" t="s">
        <v>70</v>
      </c>
      <c r="B143" s="332"/>
      <c r="C143" s="332"/>
      <c r="D143" s="332"/>
      <c r="E143" s="332"/>
      <c r="F143" s="332"/>
      <c r="G143" s="332"/>
      <c r="H143" s="47"/>
      <c r="I143" s="47"/>
    </row>
    <row r="144" spans="1:9" ht="13.5" customHeight="1" thickBot="1" thickTop="1">
      <c r="A144" s="106"/>
      <c r="B144" s="333" t="s">
        <v>48</v>
      </c>
      <c r="C144" s="333"/>
      <c r="D144" s="333"/>
      <c r="E144" s="333"/>
      <c r="F144" s="245"/>
      <c r="G144" s="171" t="str">
        <f>G131</f>
        <v>VALOR (R$)</v>
      </c>
      <c r="H144" s="47"/>
      <c r="I144" s="47"/>
    </row>
    <row r="145" spans="1:7" ht="13.5" customHeight="1" thickBot="1" thickTop="1">
      <c r="A145" s="107" t="s">
        <v>1</v>
      </c>
      <c r="B145" s="226" t="s">
        <v>49</v>
      </c>
      <c r="C145" s="227"/>
      <c r="D145" s="227"/>
      <c r="E145" s="227"/>
      <c r="F145" s="228"/>
      <c r="G145" s="108">
        <f>G39</f>
        <v>1373.02</v>
      </c>
    </row>
    <row r="146" spans="1:7" ht="13.5" customHeight="1" thickBot="1" thickTop="1">
      <c r="A146" s="107" t="s">
        <v>3</v>
      </c>
      <c r="B146" s="226" t="s">
        <v>117</v>
      </c>
      <c r="C146" s="227"/>
      <c r="D146" s="227"/>
      <c r="E146" s="227"/>
      <c r="F146" s="228"/>
      <c r="G146" s="108">
        <f>G76</f>
        <v>1389.1052479999998</v>
      </c>
    </row>
    <row r="147" spans="1:9" ht="13.5" customHeight="1" thickBot="1" thickTop="1">
      <c r="A147" s="107" t="s">
        <v>5</v>
      </c>
      <c r="B147" s="226" t="s">
        <v>99</v>
      </c>
      <c r="C147" s="227"/>
      <c r="D147" s="227"/>
      <c r="E147" s="227"/>
      <c r="F147" s="228"/>
      <c r="G147" s="109">
        <f>G88</f>
        <v>43.703775807999996</v>
      </c>
      <c r="H147" s="47"/>
      <c r="I147" s="47"/>
    </row>
    <row r="148" spans="1:9" s="7" customFormat="1" ht="13.5" customHeight="1" thickBot="1" thickTop="1">
      <c r="A148" s="107" t="s">
        <v>6</v>
      </c>
      <c r="B148" s="226" t="s">
        <v>118</v>
      </c>
      <c r="C148" s="227"/>
      <c r="D148" s="227"/>
      <c r="E148" s="227"/>
      <c r="F148" s="228"/>
      <c r="G148" s="109">
        <f>G116</f>
        <v>28.049999999999997</v>
      </c>
      <c r="H148" s="110"/>
      <c r="I148" s="110"/>
    </row>
    <row r="149" spans="1:7" s="7" customFormat="1" ht="17.25" thickBot="1" thickTop="1">
      <c r="A149" s="107" t="s">
        <v>7</v>
      </c>
      <c r="B149" s="226" t="s">
        <v>119</v>
      </c>
      <c r="C149" s="227"/>
      <c r="D149" s="227"/>
      <c r="E149" s="227"/>
      <c r="F149" s="228"/>
      <c r="G149" s="111">
        <f>G126</f>
        <v>17.145</v>
      </c>
    </row>
    <row r="150" spans="1:7" s="7" customFormat="1" ht="17.25" thickBot="1" thickTop="1">
      <c r="A150" s="334" t="s">
        <v>76</v>
      </c>
      <c r="B150" s="335"/>
      <c r="C150" s="335"/>
      <c r="D150" s="335"/>
      <c r="E150" s="335"/>
      <c r="F150" s="336"/>
      <c r="G150" s="112">
        <f>SUM(G145:G149)</f>
        <v>2851.024023808</v>
      </c>
    </row>
    <row r="151" spans="1:9" s="7" customFormat="1" ht="42.75" customHeight="1" thickBot="1" thickTop="1">
      <c r="A151" s="107" t="s">
        <v>8</v>
      </c>
      <c r="B151" s="226" t="s">
        <v>120</v>
      </c>
      <c r="C151" s="227"/>
      <c r="D151" s="227"/>
      <c r="E151" s="227"/>
      <c r="F151" s="228"/>
      <c r="G151" s="113">
        <f>G139</f>
        <v>301.25352369793893</v>
      </c>
      <c r="I151" s="148"/>
    </row>
    <row r="152" spans="1:7" s="7" customFormat="1" ht="38.25" customHeight="1" thickTop="1">
      <c r="A152" s="337" t="s">
        <v>50</v>
      </c>
      <c r="B152" s="337"/>
      <c r="C152" s="337"/>
      <c r="D152" s="337"/>
      <c r="E152" s="337"/>
      <c r="F152" s="337"/>
      <c r="G152" s="114">
        <f>G150+G151</f>
        <v>3152.277547505939</v>
      </c>
    </row>
    <row r="153" spans="1:9" s="7" customFormat="1" ht="13.5" customHeight="1">
      <c r="A153" s="338"/>
      <c r="B153" s="338"/>
      <c r="C153" s="338"/>
      <c r="D153" s="338"/>
      <c r="E153" s="338"/>
      <c r="F153" s="338"/>
      <c r="G153" s="338"/>
      <c r="H153" s="110"/>
      <c r="I153" s="110"/>
    </row>
    <row r="154" spans="1:9" s="7" customFormat="1" ht="13.5" customHeight="1">
      <c r="A154" s="339"/>
      <c r="B154" s="339"/>
      <c r="C154" s="339"/>
      <c r="D154" s="339"/>
      <c r="E154" s="339"/>
      <c r="F154" s="339"/>
      <c r="G154" s="339"/>
      <c r="H154" s="110"/>
      <c r="I154" s="110"/>
    </row>
    <row r="155" spans="1:7" s="115" customFormat="1" ht="18.75">
      <c r="A155" s="236" t="s">
        <v>121</v>
      </c>
      <c r="B155" s="236"/>
      <c r="C155" s="236"/>
      <c r="D155" s="236"/>
      <c r="E155" s="236"/>
      <c r="F155" s="236"/>
      <c r="G155" s="236"/>
    </row>
    <row r="156" spans="1:7" s="7" customFormat="1" ht="15.75">
      <c r="A156" s="340"/>
      <c r="B156" s="340"/>
      <c r="C156" s="340"/>
      <c r="D156" s="340"/>
      <c r="E156" s="340"/>
      <c r="F156" s="340"/>
      <c r="G156" s="340"/>
    </row>
    <row r="157" spans="1:7" s="7" customFormat="1" ht="48" thickBot="1">
      <c r="A157" s="341" t="s">
        <v>51</v>
      </c>
      <c r="B157" s="342"/>
      <c r="C157" s="116" t="s">
        <v>58</v>
      </c>
      <c r="D157" s="116" t="s">
        <v>123</v>
      </c>
      <c r="E157" s="116" t="s">
        <v>122</v>
      </c>
      <c r="F157" s="116" t="s">
        <v>51</v>
      </c>
      <c r="G157" s="116" t="s">
        <v>59</v>
      </c>
    </row>
    <row r="158" spans="1:7" s="7" customFormat="1" ht="20.25" customHeight="1" thickTop="1">
      <c r="A158" s="117" t="s">
        <v>60</v>
      </c>
      <c r="B158" s="118"/>
      <c r="C158" s="119" t="s">
        <v>61</v>
      </c>
      <c r="D158" s="119" t="s">
        <v>62</v>
      </c>
      <c r="E158" s="119" t="s">
        <v>63</v>
      </c>
      <c r="F158" s="119" t="s">
        <v>64</v>
      </c>
      <c r="G158" s="119" t="s">
        <v>65</v>
      </c>
    </row>
    <row r="159" spans="1:7" s="7" customFormat="1" ht="60.75" customHeight="1" thickBot="1">
      <c r="A159" s="120" t="s">
        <v>12</v>
      </c>
      <c r="B159" s="147" t="s">
        <v>192</v>
      </c>
      <c r="C159" s="121">
        <f>G152</f>
        <v>3152.277547505939</v>
      </c>
      <c r="D159" s="122">
        <v>1</v>
      </c>
      <c r="E159" s="123">
        <f>ROUND(D159*C159,2)</f>
        <v>3152.28</v>
      </c>
      <c r="F159" s="122">
        <v>1</v>
      </c>
      <c r="G159" s="124">
        <f>ROUND(F159*E159,2)</f>
        <v>3152.28</v>
      </c>
    </row>
    <row r="160" spans="1:7" s="7" customFormat="1" ht="13.5" customHeight="1" thickTop="1">
      <c r="A160" s="125" t="s">
        <v>69</v>
      </c>
      <c r="B160" s="126"/>
      <c r="C160" s="126"/>
      <c r="D160" s="126"/>
      <c r="E160" s="126"/>
      <c r="F160" s="127"/>
      <c r="G160" s="128">
        <f>SUM(G159:G159)</f>
        <v>3152.28</v>
      </c>
    </row>
    <row r="161" spans="1:7" s="7" customFormat="1" ht="15.75">
      <c r="A161" s="338"/>
      <c r="B161" s="338"/>
      <c r="C161" s="338"/>
      <c r="D161" s="338"/>
      <c r="E161" s="338"/>
      <c r="F161" s="338"/>
      <c r="G161" s="338"/>
    </row>
    <row r="162" spans="1:7" s="7" customFormat="1" ht="15.75">
      <c r="A162" s="339"/>
      <c r="B162" s="339"/>
      <c r="C162" s="339"/>
      <c r="D162" s="339"/>
      <c r="E162" s="339"/>
      <c r="F162" s="339"/>
      <c r="G162" s="339"/>
    </row>
    <row r="163" spans="1:9" s="115" customFormat="1" ht="13.5" customHeight="1">
      <c r="A163" s="236" t="s">
        <v>124</v>
      </c>
      <c r="B163" s="236"/>
      <c r="C163" s="236"/>
      <c r="D163" s="236"/>
      <c r="E163" s="236"/>
      <c r="F163" s="236"/>
      <c r="G163" s="236"/>
      <c r="H163" s="129"/>
      <c r="I163" s="129"/>
    </row>
    <row r="164" spans="1:9" ht="16.5" thickBot="1">
      <c r="A164" s="346"/>
      <c r="B164" s="346"/>
      <c r="C164" s="346"/>
      <c r="D164" s="346"/>
      <c r="E164" s="346"/>
      <c r="F164" s="346"/>
      <c r="G164" s="346"/>
      <c r="I164" s="146"/>
    </row>
    <row r="165" spans="1:7" ht="17.25" thickBot="1" thickTop="1">
      <c r="A165" s="244" t="s">
        <v>125</v>
      </c>
      <c r="B165" s="333"/>
      <c r="C165" s="333"/>
      <c r="D165" s="333"/>
      <c r="E165" s="333"/>
      <c r="F165" s="333"/>
      <c r="G165" s="245"/>
    </row>
    <row r="166" spans="1:7" ht="17.25" thickBot="1" thickTop="1">
      <c r="A166" s="171"/>
      <c r="B166" s="244" t="s">
        <v>66</v>
      </c>
      <c r="C166" s="333"/>
      <c r="D166" s="333"/>
      <c r="E166" s="333"/>
      <c r="F166" s="245"/>
      <c r="G166" s="171" t="s">
        <v>89</v>
      </c>
    </row>
    <row r="167" spans="1:7" ht="16.5" thickTop="1">
      <c r="A167" s="130" t="s">
        <v>1</v>
      </c>
      <c r="B167" s="347" t="s">
        <v>72</v>
      </c>
      <c r="C167" s="348"/>
      <c r="D167" s="348"/>
      <c r="E167" s="348"/>
      <c r="F167" s="349"/>
      <c r="G167" s="131">
        <f>ROUND(E159,2)</f>
        <v>3152.28</v>
      </c>
    </row>
    <row r="168" spans="1:7" ht="15.75">
      <c r="A168" s="120" t="s">
        <v>3</v>
      </c>
      <c r="B168" s="343" t="s">
        <v>67</v>
      </c>
      <c r="C168" s="344"/>
      <c r="D168" s="344"/>
      <c r="E168" s="344"/>
      <c r="F168" s="345"/>
      <c r="G168" s="132">
        <f>ROUND(G160,2)</f>
        <v>3152.28</v>
      </c>
    </row>
    <row r="169" spans="1:7" ht="15.75">
      <c r="A169" s="120" t="s">
        <v>5</v>
      </c>
      <c r="B169" s="343" t="s">
        <v>68</v>
      </c>
      <c r="C169" s="344"/>
      <c r="D169" s="344"/>
      <c r="E169" s="344"/>
      <c r="F169" s="345"/>
      <c r="G169" s="133">
        <f>ROUND(G168*12,2)</f>
        <v>37827.36</v>
      </c>
    </row>
    <row r="174" spans="1:7" ht="15.75">
      <c r="A174" s="157"/>
      <c r="B174" s="157"/>
      <c r="C174" s="157"/>
      <c r="D174" s="157"/>
      <c r="E174" s="157"/>
      <c r="F174" s="157"/>
      <c r="G174" s="157"/>
    </row>
    <row r="175" spans="1:7" ht="15.75">
      <c r="A175" s="157"/>
      <c r="B175" s="169"/>
      <c r="C175" s="169"/>
      <c r="D175" s="169"/>
      <c r="E175" s="169"/>
      <c r="F175" s="169"/>
      <c r="G175" s="157"/>
    </row>
    <row r="176" spans="1:7" ht="15.75">
      <c r="A176" s="136"/>
      <c r="B176" s="137"/>
      <c r="C176" s="137"/>
      <c r="D176" s="137"/>
      <c r="E176" s="137"/>
      <c r="F176" s="137"/>
      <c r="G176" s="138"/>
    </row>
    <row r="177" spans="1:7" ht="15.75">
      <c r="A177" s="136"/>
      <c r="B177" s="137"/>
      <c r="C177" s="137"/>
      <c r="D177" s="137"/>
      <c r="E177" s="137"/>
      <c r="F177" s="137"/>
      <c r="G177" s="138"/>
    </row>
    <row r="178" spans="1:7" ht="15.75">
      <c r="A178" s="136"/>
      <c r="B178" s="137"/>
      <c r="C178" s="137"/>
      <c r="D178" s="137"/>
      <c r="E178" s="137"/>
      <c r="F178" s="137"/>
      <c r="G178" s="138"/>
    </row>
    <row r="179" spans="1:7" ht="15.75">
      <c r="A179" s="136"/>
      <c r="B179" s="137"/>
      <c r="C179" s="137"/>
      <c r="D179" s="137"/>
      <c r="E179" s="137"/>
      <c r="F179" s="137"/>
      <c r="G179" s="138"/>
    </row>
    <row r="180" spans="1:7" ht="15.75">
      <c r="A180" s="136"/>
      <c r="B180" s="137"/>
      <c r="C180" s="137"/>
      <c r="D180" s="137"/>
      <c r="E180" s="137"/>
      <c r="F180" s="137"/>
      <c r="G180" s="138"/>
    </row>
    <row r="181" spans="1:7" ht="15.75">
      <c r="A181" s="136"/>
      <c r="B181" s="137"/>
      <c r="C181" s="137"/>
      <c r="D181" s="137"/>
      <c r="E181" s="137"/>
      <c r="F181" s="137"/>
      <c r="G181" s="138"/>
    </row>
    <row r="182" spans="1:7" ht="15.75">
      <c r="A182" s="139"/>
      <c r="B182" s="169"/>
      <c r="C182" s="169"/>
      <c r="D182" s="169"/>
      <c r="E182" s="169"/>
      <c r="F182" s="169"/>
      <c r="G182" s="140"/>
    </row>
    <row r="183" spans="1:7" ht="15.75">
      <c r="A183" s="163"/>
      <c r="B183" s="137"/>
      <c r="C183" s="137"/>
      <c r="D183" s="137"/>
      <c r="E183" s="137"/>
      <c r="F183" s="142"/>
      <c r="G183" s="142"/>
    </row>
    <row r="197" spans="1:7" ht="15.75">
      <c r="A197" s="153"/>
      <c r="B197" s="153"/>
      <c r="C197" s="144"/>
      <c r="D197" s="144"/>
      <c r="E197" s="144"/>
      <c r="F197" s="145"/>
      <c r="G197" s="145"/>
    </row>
  </sheetData>
  <sheetProtection/>
  <mergeCells count="166">
    <mergeCell ref="B169:F169"/>
    <mergeCell ref="A163:G163"/>
    <mergeCell ref="A164:G164"/>
    <mergeCell ref="A165:G165"/>
    <mergeCell ref="B166:F166"/>
    <mergeCell ref="B167:F167"/>
    <mergeCell ref="B168:F168"/>
    <mergeCell ref="A152:F152"/>
    <mergeCell ref="A153:G154"/>
    <mergeCell ref="A155:G155"/>
    <mergeCell ref="A156:G156"/>
    <mergeCell ref="A157:B157"/>
    <mergeCell ref="A161:G162"/>
    <mergeCell ref="B146:F146"/>
    <mergeCell ref="B147:F147"/>
    <mergeCell ref="B148:F148"/>
    <mergeCell ref="B149:F149"/>
    <mergeCell ref="A150:F150"/>
    <mergeCell ref="B151:F151"/>
    <mergeCell ref="A139:E139"/>
    <mergeCell ref="A140:G141"/>
    <mergeCell ref="A142:G142"/>
    <mergeCell ref="A143:G143"/>
    <mergeCell ref="B144:F144"/>
    <mergeCell ref="B145:F145"/>
    <mergeCell ref="B133:E133"/>
    <mergeCell ref="B134:E134"/>
    <mergeCell ref="B135:E135"/>
    <mergeCell ref="B136:E136"/>
    <mergeCell ref="B137:E137"/>
    <mergeCell ref="B138:E138"/>
    <mergeCell ref="H125:I125"/>
    <mergeCell ref="A126:F126"/>
    <mergeCell ref="A127:G128"/>
    <mergeCell ref="A129:E129"/>
    <mergeCell ref="B131:E131"/>
    <mergeCell ref="B132:E132"/>
    <mergeCell ref="A119:G119"/>
    <mergeCell ref="B121:F121"/>
    <mergeCell ref="B122:F122"/>
    <mergeCell ref="B123:F123"/>
    <mergeCell ref="B124:F124"/>
    <mergeCell ref="B125:F125"/>
    <mergeCell ref="A112:G112"/>
    <mergeCell ref="B113:F113"/>
    <mergeCell ref="B114:F114"/>
    <mergeCell ref="B115:F115"/>
    <mergeCell ref="A116:F116"/>
    <mergeCell ref="A117:G118"/>
    <mergeCell ref="B106:E106"/>
    <mergeCell ref="B107:E107"/>
    <mergeCell ref="B108:E108"/>
    <mergeCell ref="B109:E109"/>
    <mergeCell ref="A110:E110"/>
    <mergeCell ref="A111:G111"/>
    <mergeCell ref="B99:E99"/>
    <mergeCell ref="B100:E100"/>
    <mergeCell ref="B102:E102"/>
    <mergeCell ref="H102:I102"/>
    <mergeCell ref="A103:E103"/>
    <mergeCell ref="A104:G105"/>
    <mergeCell ref="A93:G93"/>
    <mergeCell ref="B94:E94"/>
    <mergeCell ref="B95:E95"/>
    <mergeCell ref="B96:E96"/>
    <mergeCell ref="B97:E97"/>
    <mergeCell ref="B98:E98"/>
    <mergeCell ref="B87:E87"/>
    <mergeCell ref="A88:E88"/>
    <mergeCell ref="A89:G90"/>
    <mergeCell ref="A91:G91"/>
    <mergeCell ref="H91:I91"/>
    <mergeCell ref="A92:G92"/>
    <mergeCell ref="B81:E81"/>
    <mergeCell ref="B82:E82"/>
    <mergeCell ref="B83:E83"/>
    <mergeCell ref="B84:E84"/>
    <mergeCell ref="B85:E85"/>
    <mergeCell ref="B86:E86"/>
    <mergeCell ref="H75:I75"/>
    <mergeCell ref="A76:F76"/>
    <mergeCell ref="A77:G78"/>
    <mergeCell ref="A79:G80"/>
    <mergeCell ref="H79:I79"/>
    <mergeCell ref="J79:M79"/>
    <mergeCell ref="A70:G70"/>
    <mergeCell ref="A71:G71"/>
    <mergeCell ref="B72:F72"/>
    <mergeCell ref="B73:F73"/>
    <mergeCell ref="B74:F74"/>
    <mergeCell ref="B75:F75"/>
    <mergeCell ref="A60:G60"/>
    <mergeCell ref="A61:G62"/>
    <mergeCell ref="H62:I62"/>
    <mergeCell ref="B63:F63"/>
    <mergeCell ref="B66:C66"/>
    <mergeCell ref="B68:F68"/>
    <mergeCell ref="B54:E54"/>
    <mergeCell ref="B55:E55"/>
    <mergeCell ref="B56:E56"/>
    <mergeCell ref="B57:E57"/>
    <mergeCell ref="B58:E58"/>
    <mergeCell ref="A59:E59"/>
    <mergeCell ref="A48:G48"/>
    <mergeCell ref="A49:G49"/>
    <mergeCell ref="B50:E50"/>
    <mergeCell ref="B51:E51"/>
    <mergeCell ref="B52:E52"/>
    <mergeCell ref="B53:E53"/>
    <mergeCell ref="A41:G42"/>
    <mergeCell ref="A43:G43"/>
    <mergeCell ref="B44:E44"/>
    <mergeCell ref="B45:E45"/>
    <mergeCell ref="B46:E46"/>
    <mergeCell ref="A47:E47"/>
    <mergeCell ref="B35:E35"/>
    <mergeCell ref="B36:E36"/>
    <mergeCell ref="B37:E37"/>
    <mergeCell ref="B38:E38"/>
    <mergeCell ref="A39:E39"/>
    <mergeCell ref="A40:G40"/>
    <mergeCell ref="A29:G29"/>
    <mergeCell ref="A30:G30"/>
    <mergeCell ref="B31:F31"/>
    <mergeCell ref="B32:E32"/>
    <mergeCell ref="B33:E33"/>
    <mergeCell ref="B34:E34"/>
    <mergeCell ref="B24:E24"/>
    <mergeCell ref="F24:G24"/>
    <mergeCell ref="B25:E25"/>
    <mergeCell ref="F25:G25"/>
    <mergeCell ref="F26:G26"/>
    <mergeCell ref="F27:G27"/>
    <mergeCell ref="A17:G17"/>
    <mergeCell ref="A19:G19"/>
    <mergeCell ref="A20:G20"/>
    <mergeCell ref="A21:G21"/>
    <mergeCell ref="A22:G22"/>
    <mergeCell ref="B23:E23"/>
    <mergeCell ref="F23:G23"/>
    <mergeCell ref="A13:G13"/>
    <mergeCell ref="A14:B14"/>
    <mergeCell ref="C14:E14"/>
    <mergeCell ref="F14:G14"/>
    <mergeCell ref="A15:B15"/>
    <mergeCell ref="C15:E15"/>
    <mergeCell ref="F15:G15"/>
    <mergeCell ref="B9:E9"/>
    <mergeCell ref="F9:G9"/>
    <mergeCell ref="B10:E10"/>
    <mergeCell ref="F10:G10"/>
    <mergeCell ref="A11:G11"/>
    <mergeCell ref="A12:G12"/>
    <mergeCell ref="B5:D5"/>
    <mergeCell ref="E5:G5"/>
    <mergeCell ref="A6:G6"/>
    <mergeCell ref="B7:E7"/>
    <mergeCell ref="F7:G7"/>
    <mergeCell ref="B8:E8"/>
    <mergeCell ref="F8:G8"/>
    <mergeCell ref="A1:G1"/>
    <mergeCell ref="A2:G2"/>
    <mergeCell ref="A3:D3"/>
    <mergeCell ref="E3:G3"/>
    <mergeCell ref="A4:D4"/>
    <mergeCell ref="E4:G4"/>
  </mergeCells>
  <printOptions/>
  <pageMargins left="0.511811024" right="0.511811024" top="0.787401575" bottom="0.787401575" header="0.31496062" footer="0.31496062"/>
  <pageSetup horizontalDpi="600" verticalDpi="600" orientation="landscape" paperSize="9" scale="75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andrea.viana</dc:creator>
  <cp:keywords/>
  <dc:description/>
  <cp:lastModifiedBy>Rafael Costa</cp:lastModifiedBy>
  <cp:lastPrinted>2020-12-16T13:13:01Z</cp:lastPrinted>
  <dcterms:created xsi:type="dcterms:W3CDTF">2009-11-13T11:47:51Z</dcterms:created>
  <dcterms:modified xsi:type="dcterms:W3CDTF">2020-12-17T20:34:40Z</dcterms:modified>
  <cp:category/>
  <cp:version/>
  <cp:contentType/>
  <cp:contentStatus/>
</cp:coreProperties>
</file>